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企业社保补贴公示表" sheetId="1" r:id="rId1"/>
    <sheet name="补差审批表" sheetId="2" state="hidden" r:id="rId2"/>
    <sheet name="企业补差汇总表" sheetId="3" state="hidden" r:id="rId3"/>
    <sheet name="企业补差花名册" sheetId="4" state="hidden" r:id="rId4"/>
    <sheet name="高校毕业生补差审批表" sheetId="5" state="hidden" r:id="rId5"/>
    <sheet name="高校毕业生补差花名册" sheetId="6" state="hidden" r:id="rId6"/>
  </sheets>
  <definedNames>
    <definedName name="_xlnm.Print_Titles" localSheetId="0">企业社保补贴公示表!$1:6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V69" authorId="0">
      <text>
        <r>
          <rPr>
            <sz val="9"/>
            <rFont val="宋体"/>
            <charset val="134"/>
          </rPr>
          <t>Administrator:
2021年10月未申请</t>
        </r>
      </text>
    </comment>
    <comment ref="V70" authorId="0">
      <text>
        <r>
          <rPr>
            <sz val="9"/>
            <rFont val="宋体"/>
            <charset val="134"/>
          </rPr>
          <t>Administrator:
2021年10月未申请</t>
        </r>
      </text>
    </comment>
    <comment ref="V71" authorId="0">
      <text>
        <r>
          <rPr>
            <sz val="9"/>
            <rFont val="宋体"/>
            <charset val="134"/>
          </rPr>
          <t>Administrator:
2021年10月未申请</t>
        </r>
      </text>
    </comment>
  </commentList>
</comments>
</file>

<file path=xl/sharedStrings.xml><?xml version="1.0" encoding="utf-8"?>
<sst xmlns="http://schemas.openxmlformats.org/spreadsheetml/2006/main" count="698" uniqueCount="369">
  <si>
    <t xml:space="preserve">附件3                            </t>
  </si>
  <si>
    <t>2023年5月拟拨付新疆九鼎农业集团有限公司社会保险补贴花名册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</si>
  <si>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</si>
  <si>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</si>
  <si>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</si>
  <si>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</si>
  <si>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</si>
  <si>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</si>
  <si>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</si>
  <si>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</si>
  <si>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单位缴费金额</t>
  </si>
  <si>
    <t>个人缴纳部分</t>
  </si>
  <si>
    <t>享受补贴比例（50%/100%）</t>
  </si>
  <si>
    <t>补贴金额合计</t>
  </si>
  <si>
    <t>享受补贴起-止年月</t>
  </si>
  <si>
    <t>累计享受补贴月数</t>
  </si>
  <si>
    <t>基本养老保险、失业保险</t>
  </si>
  <si>
    <t>基本医疗保险</t>
  </si>
  <si>
    <t>基本养老保险（16%）</t>
  </si>
  <si>
    <t>基本医疗保险（9%）</t>
  </si>
  <si>
    <t>失业保险（0.5%）</t>
  </si>
  <si>
    <t>补贴小计</t>
  </si>
  <si>
    <t>基本养老保险（8%）</t>
  </si>
  <si>
    <t>基本医疗保险（2%）</t>
  </si>
  <si>
    <t>失业保险（0.5）</t>
  </si>
  <si>
    <t>起</t>
  </si>
  <si>
    <t>止</t>
  </si>
  <si>
    <t>新疆九鼎农业集团有限公司</t>
  </si>
  <si>
    <t>袁春雪</t>
  </si>
  <si>
    <t>女</t>
  </si>
  <si>
    <t>6542********032X</t>
  </si>
  <si>
    <t>152****9502</t>
  </si>
  <si>
    <t>一般劳动者</t>
  </si>
  <si>
    <t>2021年1月</t>
  </si>
  <si>
    <t>杨红</t>
  </si>
  <si>
    <t>6501********0826</t>
  </si>
  <si>
    <t>186****5075</t>
  </si>
  <si>
    <t>2021年3月</t>
  </si>
  <si>
    <t>柴万顺</t>
  </si>
  <si>
    <t>男</t>
  </si>
  <si>
    <t>6531********0551</t>
  </si>
  <si>
    <t>186****0103</t>
  </si>
  <si>
    <t>2021年8月</t>
  </si>
  <si>
    <t>李磊</t>
  </si>
  <si>
    <t>4127********2077</t>
  </si>
  <si>
    <t>186****0191</t>
  </si>
  <si>
    <t>2021年12月</t>
  </si>
  <si>
    <t>金晓莉</t>
  </si>
  <si>
    <t>6222********2328</t>
  </si>
  <si>
    <t>188****9308</t>
  </si>
  <si>
    <t>魏夏辉</t>
  </si>
  <si>
    <t>6532********002X</t>
  </si>
  <si>
    <t>177****1881</t>
  </si>
  <si>
    <t>2022年5月</t>
  </si>
  <si>
    <t>黄光宪</t>
  </si>
  <si>
    <t>6123********9031</t>
  </si>
  <si>
    <t>180****9666</t>
  </si>
  <si>
    <t>2022年6月</t>
  </si>
  <si>
    <t>张雨微</t>
  </si>
  <si>
    <t>6590********594X</t>
  </si>
  <si>
    <t>186****8204</t>
  </si>
  <si>
    <t>2023年3月</t>
  </si>
  <si>
    <t>赵培</t>
  </si>
  <si>
    <t>6501********2218</t>
  </si>
  <si>
    <t>136****1011</t>
  </si>
  <si>
    <t>2023年5月</t>
  </si>
  <si>
    <t>韩燕茹</t>
  </si>
  <si>
    <t>6522********0943</t>
  </si>
  <si>
    <t>195****5004</t>
  </si>
  <si>
    <t>高校毕业生</t>
  </si>
  <si>
    <t>2023年4月</t>
  </si>
  <si>
    <r>
      <rPr>
        <sz val="10"/>
        <rFont val="仿宋_GB2312"/>
        <charset val="134"/>
      </rPr>
      <t>鲜</t>
    </r>
    <r>
      <rPr>
        <sz val="10"/>
        <rFont val="宋体"/>
        <charset val="134"/>
      </rPr>
      <t>侁</t>
    </r>
  </si>
  <si>
    <t>6205********2018</t>
  </si>
  <si>
    <t>181****6761</t>
  </si>
  <si>
    <t>新疆九鼎恒兴蔬菜经营管理有限公司</t>
  </si>
  <si>
    <t>曾丽</t>
  </si>
  <si>
    <t>6541********5409</t>
  </si>
  <si>
    <t>150****2762</t>
  </si>
  <si>
    <t>蔡亮</t>
  </si>
  <si>
    <t>6501********001X</t>
  </si>
  <si>
    <t>176****0008</t>
  </si>
  <si>
    <t>黄平国</t>
  </si>
  <si>
    <t>6124********7512</t>
  </si>
  <si>
    <t>151****2905</t>
  </si>
  <si>
    <t>邢巧丽</t>
  </si>
  <si>
    <t>4127********3848</t>
  </si>
  <si>
    <t>188****1498</t>
  </si>
  <si>
    <t>李蓉蓉</t>
  </si>
  <si>
    <t>6523********2321</t>
  </si>
  <si>
    <t>181****6263</t>
  </si>
  <si>
    <t>张金梅</t>
  </si>
  <si>
    <t>4127********3785</t>
  </si>
  <si>
    <t>187****8899</t>
  </si>
  <si>
    <t>木妮拉·那比</t>
  </si>
  <si>
    <t>6501********4721</t>
  </si>
  <si>
    <t>150****8297</t>
  </si>
  <si>
    <t>王豪</t>
  </si>
  <si>
    <t>4127********1432</t>
  </si>
  <si>
    <t>177****7669</t>
  </si>
  <si>
    <t>张园园</t>
  </si>
  <si>
    <t>5116********5302</t>
  </si>
  <si>
    <t>158****0094</t>
  </si>
  <si>
    <t>2021年9月</t>
  </si>
  <si>
    <t>新疆九鼎农产品经营管理有限公司</t>
  </si>
  <si>
    <t>吉尔乃尔·阿衣庆</t>
  </si>
  <si>
    <t>6501********4729</t>
  </si>
  <si>
    <t>150****2033</t>
  </si>
  <si>
    <t>程玉梅</t>
  </si>
  <si>
    <t>6224********5529</t>
  </si>
  <si>
    <t>180****7044</t>
  </si>
  <si>
    <t>张凤琼</t>
  </si>
  <si>
    <t>5301********0427</t>
  </si>
  <si>
    <t>150****3921</t>
  </si>
  <si>
    <t>黄学涛</t>
  </si>
  <si>
    <t>4104********6035</t>
  </si>
  <si>
    <t>150****7186</t>
  </si>
  <si>
    <t>普通劳动者</t>
  </si>
  <si>
    <t xml:space="preserve">新疆盛和果品经营管理有限公司 </t>
  </si>
  <si>
    <t>胡玉亭</t>
  </si>
  <si>
    <t>6541********4860</t>
  </si>
  <si>
    <t>182****4191</t>
  </si>
  <si>
    <t>2020年12月</t>
  </si>
  <si>
    <t>许楠</t>
  </si>
  <si>
    <t>6501********1338</t>
  </si>
  <si>
    <t>176****9637</t>
  </si>
  <si>
    <t>王晓敏</t>
  </si>
  <si>
    <t>6501********825</t>
  </si>
  <si>
    <t>156****9923</t>
  </si>
  <si>
    <t>赵德响</t>
  </si>
  <si>
    <t>6501********0630</t>
  </si>
  <si>
    <t>156****6853</t>
  </si>
  <si>
    <t>钟瑞凯</t>
  </si>
  <si>
    <t>6501********2411</t>
  </si>
  <si>
    <t>135****8862</t>
  </si>
  <si>
    <t>徐爱红</t>
  </si>
  <si>
    <t>6205********350X</t>
  </si>
  <si>
    <t>132****2508</t>
  </si>
  <si>
    <t>白丙辉</t>
  </si>
  <si>
    <t>4129********2575</t>
  </si>
  <si>
    <t>152****2382</t>
  </si>
  <si>
    <t>沈亚静</t>
  </si>
  <si>
    <t>6501********2424</t>
  </si>
  <si>
    <t>176****3393</t>
  </si>
  <si>
    <t>2021年11月</t>
  </si>
  <si>
    <t>邓琦媛</t>
  </si>
  <si>
    <t>4305********0505</t>
  </si>
  <si>
    <t>198****9520</t>
  </si>
  <si>
    <t>刘小玲</t>
  </si>
  <si>
    <t>6223********6441</t>
  </si>
  <si>
    <t>199****8223</t>
  </si>
  <si>
    <t>康雪丽</t>
  </si>
  <si>
    <t>6205********4325</t>
  </si>
  <si>
    <t>153****5362</t>
  </si>
  <si>
    <t>乌鲁木齐九鼎雪域食品冷冻有限公司</t>
  </si>
  <si>
    <t>杨超</t>
  </si>
  <si>
    <t>6501********1818</t>
  </si>
  <si>
    <t>185****8021</t>
  </si>
  <si>
    <t>2020年11月</t>
  </si>
  <si>
    <t>邓子兴</t>
  </si>
  <si>
    <t>6501********2014</t>
  </si>
  <si>
    <t>180****1177</t>
  </si>
  <si>
    <t>袁秀霞</t>
  </si>
  <si>
    <t>6223********0246</t>
  </si>
  <si>
    <t>152****5121</t>
  </si>
  <si>
    <t>2021年7月</t>
  </si>
  <si>
    <t>刘路玲</t>
  </si>
  <si>
    <t>6528********1629</t>
  </si>
  <si>
    <t>150****7791</t>
  </si>
  <si>
    <t>何高军</t>
  </si>
  <si>
    <t>6501********4712</t>
  </si>
  <si>
    <t>151****0710</t>
  </si>
  <si>
    <t>2022年1月</t>
  </si>
  <si>
    <t>李德武</t>
  </si>
  <si>
    <t>4128********1912</t>
  </si>
  <si>
    <t>159****6220</t>
  </si>
  <si>
    <t>曲海霞</t>
  </si>
  <si>
    <t>6527********0521</t>
  </si>
  <si>
    <t>181****0442</t>
  </si>
  <si>
    <t>新疆九鼎供应链管理有限公司</t>
  </si>
  <si>
    <t>张雪</t>
  </si>
  <si>
    <t>3715********5129</t>
  </si>
  <si>
    <t>159****9241</t>
  </si>
  <si>
    <t>梁红玉</t>
  </si>
  <si>
    <t>6222********6640</t>
  </si>
  <si>
    <t>189****5521</t>
  </si>
  <si>
    <t>新疆九鼎农产品检测技术有限公司</t>
  </si>
  <si>
    <t>王超</t>
  </si>
  <si>
    <t>6523********3613</t>
  </si>
  <si>
    <t>185****0543</t>
  </si>
  <si>
    <t>朱鸣</t>
  </si>
  <si>
    <t>6501********1326</t>
  </si>
  <si>
    <t>185****4729</t>
  </si>
  <si>
    <t>孙鲁</t>
  </si>
  <si>
    <t>6501********0036</t>
  </si>
  <si>
    <t>166****8869</t>
  </si>
  <si>
    <t>刘蓓华</t>
  </si>
  <si>
    <t>4127********1023</t>
  </si>
  <si>
    <t>152****7323</t>
  </si>
  <si>
    <t>庞婷丽</t>
  </si>
  <si>
    <t>4127********322X</t>
  </si>
  <si>
    <t>177****1126</t>
  </si>
  <si>
    <t>潘东辉</t>
  </si>
  <si>
    <t>6501********4711</t>
  </si>
  <si>
    <t>176****3008</t>
  </si>
  <si>
    <t>唐晓玲</t>
  </si>
  <si>
    <t>6501********4044</t>
  </si>
  <si>
    <t>133****3297</t>
  </si>
  <si>
    <t>唐努尔·马木尔汗</t>
  </si>
  <si>
    <t>6501********2827</t>
  </si>
  <si>
    <t>136****7001</t>
  </si>
  <si>
    <t>孟微</t>
  </si>
  <si>
    <t xml:space="preserve">3422********4104
</t>
  </si>
  <si>
    <t>150****5971</t>
  </si>
  <si>
    <t>2022年7月</t>
  </si>
  <si>
    <t>夏尔依帕·卡里木</t>
  </si>
  <si>
    <t xml:space="preserve">6501********3228
</t>
  </si>
  <si>
    <t>151****3867</t>
  </si>
  <si>
    <t>孔昱轩</t>
  </si>
  <si>
    <t>6501********0647</t>
  </si>
  <si>
    <t>189****6930</t>
  </si>
  <si>
    <t>新疆华威恒远房地产开发有限公司</t>
  </si>
  <si>
    <t>黄  鑫</t>
  </si>
  <si>
    <t>6540********3716</t>
  </si>
  <si>
    <t>135****0177</t>
  </si>
  <si>
    <t>2021年5月</t>
  </si>
  <si>
    <t>梁雪梅</t>
  </si>
  <si>
    <t>6321********2622</t>
  </si>
  <si>
    <t>139****9802</t>
  </si>
  <si>
    <t>曹凤</t>
  </si>
  <si>
    <t>4115********5521</t>
  </si>
  <si>
    <t>181****1443</t>
  </si>
  <si>
    <t>新疆聚鑫运通物流有限公司</t>
  </si>
  <si>
    <t>赵航艺</t>
  </si>
  <si>
    <t>6501********1639</t>
  </si>
  <si>
    <t>150****1037</t>
  </si>
  <si>
    <t>张俊静</t>
  </si>
  <si>
    <t>6523********4728</t>
  </si>
  <si>
    <t>186****2921</t>
  </si>
  <si>
    <t>田鹏飞</t>
  </si>
  <si>
    <t>6528********2614</t>
  </si>
  <si>
    <t>189****0869</t>
  </si>
  <si>
    <t>华威物流有限公司</t>
  </si>
  <si>
    <t>黄  梅</t>
  </si>
  <si>
    <t>6590********5241</t>
  </si>
  <si>
    <t>138****6553</t>
  </si>
  <si>
    <t>新疆中瑞德盈国际物流股份有限公司</t>
  </si>
  <si>
    <t>伊力亚尔·买买提</t>
  </si>
  <si>
    <t>6501********3034</t>
  </si>
  <si>
    <t>139****0112</t>
  </si>
  <si>
    <t>李金兰</t>
  </si>
  <si>
    <t>6523********2542</t>
  </si>
  <si>
    <t>181****3076</t>
  </si>
  <si>
    <t>姜国英</t>
  </si>
  <si>
    <t>3412********5519</t>
  </si>
  <si>
    <t>159****6957</t>
  </si>
  <si>
    <t>九鼎丝路公司</t>
  </si>
  <si>
    <t>李品一丁</t>
  </si>
  <si>
    <t>6501********4518</t>
  </si>
  <si>
    <t>135****3012</t>
  </si>
  <si>
    <t>新疆九鼎物流经营管理有限责任公司</t>
  </si>
  <si>
    <t>许蕾</t>
  </si>
  <si>
    <t>6501********0669</t>
  </si>
  <si>
    <t>131****4153</t>
  </si>
  <si>
    <t>2022年1-6月企业新招用劳动者社会保险补贴补差审批表</t>
  </si>
  <si>
    <t>申请补贴数额</t>
  </si>
  <si>
    <r>
      <rPr>
        <u/>
        <sz val="12"/>
        <color indexed="8"/>
        <rFont val="仿宋_GB2312"/>
        <charset val="134"/>
      </rPr>
      <t xml:space="preserve">       5006.4     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</si>
  <si>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代缴社会保险费数额 </t>
    </r>
    <r>
      <rPr>
        <sz val="12"/>
        <color indexed="8"/>
        <rFont val="仿宋_GB2312"/>
        <charset val="134"/>
      </rPr>
      <t xml:space="preserve">          </t>
    </r>
    <r>
      <rPr>
        <sz val="12"/>
        <color indexed="8"/>
        <rFont val="仿宋_GB2312"/>
        <charset val="134"/>
      </rPr>
      <t>（不含个人缴费）</t>
    </r>
  </si>
  <si>
    <r>
      <rPr>
        <sz val="12"/>
        <color indexed="8"/>
        <rFont val="仿宋_GB2312"/>
        <charset val="134"/>
      </rPr>
      <t>其中：基本养老保险：</t>
    </r>
    <r>
      <rPr>
        <u/>
        <sz val="12"/>
        <color indexed="8"/>
        <rFont val="仿宋_GB2312"/>
        <charset val="134"/>
      </rPr>
      <t xml:space="preserve">   5006.4 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</si>
  <si>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      基本医疗保险：</t>
    </r>
    <r>
      <rPr>
        <u/>
        <sz val="12"/>
        <color indexed="8"/>
        <rFont val="仿宋_GB2312"/>
        <charset val="134"/>
      </rPr>
      <t xml:space="preserve">    0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</si>
  <si>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      失业保险：</t>
    </r>
    <r>
      <rPr>
        <u/>
        <sz val="12"/>
        <color indexed="8"/>
        <rFont val="仿宋_GB2312"/>
        <charset val="134"/>
      </rPr>
      <t xml:space="preserve">      0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</si>
  <si>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单位招用就业困难人员 </t>
    </r>
    <r>
      <rPr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总人数</t>
    </r>
  </si>
  <si>
    <t>开户行</t>
  </si>
  <si>
    <t>账号</t>
  </si>
  <si>
    <t>团场社会事务服务中心 初审意见</t>
  </si>
  <si>
    <t>经办人：                    领导签字：</t>
  </si>
  <si>
    <t>单位（盖章）</t>
  </si>
  <si>
    <t xml:space="preserve">                                                   年    月    日</t>
  </si>
  <si>
    <t>团场社会事务办公室/兵团乌鲁木齐经济技术开发区相关部门/集团公司人资部门审核意见</t>
  </si>
  <si>
    <r>
      <rPr>
        <sz val="12"/>
        <color indexed="8"/>
        <rFont val="仿宋_GB2312"/>
        <charset val="134"/>
      </rPr>
      <t xml:space="preserve">师社会保险管理部门 </t>
    </r>
    <r>
      <rPr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核查意见</t>
    </r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</si>
  <si>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个，共计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月—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人（基本养老保险补差：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元、基本医疗保险补差：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元、失业保险补差：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 xml:space="preserve">元）。                                                                                   </t>
    </r>
    <r>
      <rPr>
        <sz val="12"/>
        <color indexed="8"/>
        <rFont val="仿宋_GB2312"/>
        <charset val="134"/>
      </rPr>
      <t xml:space="preserve">                                                                                   </t>
    </r>
  </si>
  <si>
    <t xml:space="preserve">                                        年    月    日</t>
  </si>
  <si>
    <t>师公共就业和人才服务局复核意见</t>
  </si>
  <si>
    <r>
      <rPr>
        <sz val="12"/>
        <color indexed="8"/>
        <rFont val="仿宋_GB2312"/>
        <charset val="134"/>
      </rPr>
      <t xml:space="preserve">    此次申报企业新招用劳动者社会保险补贴补差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万元，经审核，符合申领社会保险补贴补差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万元。</t>
    </r>
  </si>
  <si>
    <t xml:space="preserve">经办人：         审核人：           领导签章：   </t>
  </si>
  <si>
    <t xml:space="preserve">  单位（盖章）</t>
  </si>
  <si>
    <t xml:space="preserve">                                         年    月    日  </t>
  </si>
  <si>
    <t>师人力资源和社会保障局审批意见</t>
  </si>
  <si>
    <t>领导签章：</t>
  </si>
  <si>
    <t xml:space="preserve">                               年    月    日</t>
  </si>
  <si>
    <t>2022年1-7月企业新招用劳动者社会保险补贴补差汇总表</t>
  </si>
  <si>
    <t>填报单位（盖章）：新疆九鼎农业集团有限公司                                                                     单位：人、元</t>
  </si>
  <si>
    <t>补贴人数</t>
  </si>
  <si>
    <t>基本养老保险补贴补差金额</t>
  </si>
  <si>
    <t>基本医疗保险补贴补差金额</t>
  </si>
  <si>
    <t>失业保险补贴补差金额</t>
  </si>
  <si>
    <t>补贴补差金额合计</t>
  </si>
  <si>
    <t>备注</t>
  </si>
  <si>
    <t>其中：女性</t>
  </si>
  <si>
    <t>新疆盛和果品经营管理有限公司</t>
  </si>
  <si>
    <t>…</t>
  </si>
  <si>
    <t>合计</t>
  </si>
  <si>
    <t>领导签字：                                           经办人：                                 年   月   日</t>
  </si>
  <si>
    <t>2022年1-6月企业新招用劳动者社会保险补贴补差花名册</t>
  </si>
  <si>
    <t>填报单位（盖章）：新疆九鼎农业集团有限公司</t>
  </si>
  <si>
    <t>族别</t>
  </si>
  <si>
    <t>补贴补差起-止月份</t>
  </si>
  <si>
    <t>基本养老保险（元/月）（16%）</t>
  </si>
  <si>
    <t>基本医疗保险（元/月）          （9%）</t>
  </si>
  <si>
    <t>失业保险（元/月）            （0.5%）</t>
  </si>
  <si>
    <r>
      <rPr>
        <sz val="10"/>
        <color indexed="8"/>
        <rFont val="仿宋_GB2312"/>
        <charset val="134"/>
      </rPr>
      <t xml:space="preserve">补贴补差 小计       </t>
    </r>
    <r>
      <rPr>
        <sz val="10.5"/>
        <color indexed="8"/>
        <rFont val="仿宋_GB2312"/>
        <charset val="134"/>
      </rPr>
      <t>（元/月）</t>
    </r>
  </si>
  <si>
    <t>补贴月数</t>
  </si>
  <si>
    <t>补贴补差合计（元）</t>
  </si>
  <si>
    <t>缴费     基数</t>
  </si>
  <si>
    <t>原补贴标准</t>
  </si>
  <si>
    <t>应补贴标准</t>
  </si>
  <si>
    <t>补贴补差</t>
  </si>
  <si>
    <t>11=10-9</t>
  </si>
  <si>
    <t>15=14-13</t>
  </si>
  <si>
    <t>19=18-17</t>
  </si>
  <si>
    <t>20=11+15+19</t>
  </si>
  <si>
    <t>22=20*21</t>
  </si>
  <si>
    <t>汉族</t>
  </si>
  <si>
    <t>650103197601240630</t>
  </si>
  <si>
    <t>2022年1-6月</t>
  </si>
  <si>
    <t>650121199007172411</t>
  </si>
  <si>
    <t>650121197801282424</t>
  </si>
  <si>
    <t>4253</t>
  </si>
  <si>
    <t>6</t>
  </si>
  <si>
    <t>祖拉什汗·巴合德力</t>
  </si>
  <si>
    <t>哈萨克族</t>
  </si>
  <si>
    <t>654325198706050929</t>
  </si>
  <si>
    <t>650103198303034729</t>
  </si>
  <si>
    <t>2</t>
  </si>
  <si>
    <t>612401196507207512</t>
  </si>
  <si>
    <t>顾欣欣</t>
  </si>
  <si>
    <t>汉</t>
  </si>
  <si>
    <t>65010619930228202x</t>
  </si>
  <si>
    <t>回族</t>
  </si>
  <si>
    <t>652322197309082542</t>
  </si>
  <si>
    <t>341282196704165519</t>
  </si>
  <si>
    <t>合   计</t>
  </si>
  <si>
    <t>注：1.人员类别：普通劳动者；就业困难人员，不含高校毕业生。2.普通劳动者只填报养老部分；就业困难人员填报3项保险。3.国有企业自行申报，其他企业由所属辖区团场或兵团乌鲁木齐经济技术开发区申报。</t>
  </si>
  <si>
    <t>2022年1-7月企业招用高校毕业生社会保险补贴
补差审批表</t>
  </si>
  <si>
    <t>申请补贴金额</t>
  </si>
  <si>
    <r>
      <rPr>
        <u/>
        <sz val="12"/>
        <color indexed="8"/>
        <rFont val="仿宋_GB2312"/>
        <charset val="134"/>
      </rPr>
      <t xml:space="preserve">        1641.48         </t>
    </r>
    <r>
      <rPr>
        <sz val="12"/>
        <color indexed="8"/>
        <rFont val="仿宋_GB2312"/>
        <charset val="134"/>
      </rPr>
      <t>元</t>
    </r>
  </si>
  <si>
    <t>代缴社会保险费金额（含个人缴费）</t>
  </si>
  <si>
    <r>
      <rPr>
        <sz val="10"/>
        <color indexed="8"/>
        <rFont val="仿宋_GB2312"/>
        <charset val="134"/>
      </rPr>
      <t>其中：基本养老保险补差：</t>
    </r>
    <r>
      <rPr>
        <u/>
        <sz val="10"/>
        <color indexed="8"/>
        <rFont val="仿宋_GB2312"/>
        <charset val="134"/>
      </rPr>
      <t xml:space="preserve"> 338.4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   225.6  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 112.8   </t>
    </r>
    <r>
      <rPr>
        <sz val="10"/>
        <color indexed="8"/>
        <rFont val="仿宋_GB2312"/>
        <charset val="134"/>
      </rPr>
      <t>元）</t>
    </r>
  </si>
  <si>
    <r>
      <rPr>
        <sz val="10"/>
        <color indexed="8"/>
        <rFont val="仿宋_GB2312"/>
        <charset val="134"/>
      </rPr>
      <t xml:space="preserve">      基本医疗保险补差：</t>
    </r>
    <r>
      <rPr>
        <u/>
        <sz val="10"/>
        <color indexed="8"/>
        <rFont val="仿宋_GB2312"/>
        <charset val="134"/>
      </rPr>
      <t xml:space="preserve">    1288.98 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1054.62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234.36 </t>
    </r>
    <r>
      <rPr>
        <sz val="10"/>
        <color indexed="8"/>
        <rFont val="仿宋_GB2312"/>
        <charset val="134"/>
      </rPr>
      <t>元）</t>
    </r>
  </si>
  <si>
    <r>
      <rPr>
        <sz val="10"/>
        <color indexed="8"/>
        <rFont val="仿宋_GB2312"/>
        <charset val="134"/>
      </rPr>
      <t xml:space="preserve">      失业保险补差：</t>
    </r>
    <r>
      <rPr>
        <u/>
        <sz val="10"/>
        <color indexed="8"/>
        <rFont val="仿宋_GB2312"/>
        <charset val="134"/>
      </rPr>
      <t xml:space="preserve">      14.1  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   7.05  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7.05    </t>
    </r>
    <r>
      <rPr>
        <sz val="10"/>
        <color indexed="8"/>
        <rFont val="仿宋_GB2312"/>
        <charset val="134"/>
      </rPr>
      <t>元）</t>
    </r>
  </si>
  <si>
    <t>团场社会事务办公室/兵团乌鲁木齐工业园区相关部门/集团公司人资部门审核意见</t>
  </si>
  <si>
    <t xml:space="preserve">                                       年    月    日</t>
  </si>
  <si>
    <r>
      <rPr>
        <sz val="12"/>
        <color indexed="8"/>
        <rFont val="仿宋_GB2312"/>
        <charset val="134"/>
      </rPr>
      <t xml:space="preserve">师社会保险管理部门 </t>
    </r>
    <r>
      <rPr>
        <sz val="12"/>
        <color indexed="8"/>
        <rFont val="仿宋_GB2312"/>
        <charset val="134"/>
      </rPr>
      <t xml:space="preserve">   </t>
    </r>
    <r>
      <rPr>
        <sz val="12"/>
        <color indexed="8"/>
        <rFont val="仿宋_GB2312"/>
        <charset val="134"/>
      </rPr>
      <t>核查意见</t>
    </r>
  </si>
  <si>
    <r>
      <rPr>
        <sz val="12"/>
        <color indexed="8"/>
        <rFont val="仿宋_GB2312"/>
        <charset val="134"/>
      </rPr>
      <t xml:space="preserve">    此次核查申报企业招用高校毕业生社会保险补贴补差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人，经核查，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 xml:space="preserve"> 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 xml:space="preserve">月- 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人（养老保险：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元、医疗保险：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元、失业保险：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 xml:space="preserve">元）。                                                                                   </t>
    </r>
    <r>
      <rPr>
        <sz val="12"/>
        <color indexed="8"/>
        <rFont val="仿宋_GB2312"/>
        <charset val="134"/>
      </rPr>
      <t xml:space="preserve">                                                                                   </t>
    </r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</si>
  <si>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个，企业招用高校毕业生社会保险补贴补差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万元，经审核，符合申领企业招用高校毕业生社会保险补贴补差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万元。</t>
    </r>
  </si>
  <si>
    <t>经办人：         审核人：            领导签章：</t>
  </si>
  <si>
    <t>2022年1-7月企业招用高校毕业生社会保险补贴补差花名册（单位缴费部分）</t>
  </si>
  <si>
    <t>基本医疗保险（元/月）（9%）</t>
  </si>
  <si>
    <t>失业保险（元/月）           （0.5%）</t>
  </si>
  <si>
    <r>
      <rPr>
        <sz val="10"/>
        <color indexed="8"/>
        <rFont val="仿宋_GB2312"/>
        <charset val="134"/>
      </rPr>
      <t>补贴补差金额小计</t>
    </r>
    <r>
      <rPr>
        <sz val="10"/>
        <color indexed="8"/>
        <rFont val="仿宋_GB2312"/>
        <charset val="134"/>
      </rPr>
      <t>（元/月）</t>
    </r>
  </si>
  <si>
    <t>补贴补差金额合计（元）</t>
  </si>
  <si>
    <t>补贴   补差</t>
  </si>
  <si>
    <t>650103199804300647</t>
  </si>
  <si>
    <t>2022年1-7月</t>
  </si>
  <si>
    <t>650103199810200669</t>
  </si>
  <si>
    <t>411528199810185521</t>
  </si>
  <si>
    <t>2022年1-7月企业招用高校毕业生社会保险补贴补差花名册（个人缴费部分）</t>
  </si>
  <si>
    <t>基本养老保险（元/月）（8%）</t>
  </si>
  <si>
    <t>基本医疗保险（元/月）（2%）</t>
  </si>
  <si>
    <t>补贴     补差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</si>
</sst>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 "/>
    <numFmt numFmtId="179" formatCode="0_ "/>
    <numFmt numFmtId="180" formatCode="yyyy&quot;年&quot;m&quot;月&quot;;@"/>
    <numFmt numFmtId="181" formatCode="0_);[Red]\(0\)"/>
  </numFmts>
  <fonts count="44"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7.5"/>
      <color indexed="8"/>
      <name val="仿宋_GB2312"/>
      <charset val="134"/>
    </font>
    <font>
      <sz val="10.5"/>
      <color indexed="8"/>
      <name val="仿宋_GB2312"/>
      <charset val="134"/>
    </font>
    <font>
      <sz val="16"/>
      <color indexed="8"/>
      <name val="仿宋_GB2312"/>
      <charset val="134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u/>
      <sz val="12"/>
      <color indexed="8"/>
      <name val="仿宋_GB2312"/>
      <charset val="134"/>
    </font>
    <font>
      <sz val="10"/>
      <name val="宋体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9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name val="仿宋_GB2312"/>
      <charset val="134"/>
    </font>
    <font>
      <sz val="10.5"/>
      <name val="仿宋_GB2312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color indexed="8"/>
      <name val="仿宋_GB2312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5" fillId="13" borderId="22" applyNumberFormat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37" fillId="14" borderId="23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176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7" fillId="2" borderId="2" xfId="52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0" xfId="0" applyFont="1">
      <alignment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80" fontId="12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12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9" fontId="10" fillId="0" borderId="2" xfId="6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81" fontId="10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/>
    </xf>
    <xf numFmtId="179" fontId="12" fillId="0" borderId="2" xfId="6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9" fontId="16" fillId="0" borderId="2" xfId="47" applyNumberFormat="1" applyFont="1" applyFill="1" applyBorder="1" applyAlignment="1">
      <alignment horizontal="center" vertical="center" wrapText="1"/>
    </xf>
    <xf numFmtId="179" fontId="18" fillId="0" borderId="2" xfId="0" applyNumberFormat="1" applyFont="1" applyFill="1" applyBorder="1" applyAlignment="1">
      <alignment horizontal="center" vertical="center" shrinkToFit="1"/>
    </xf>
    <xf numFmtId="0" fontId="19" fillId="0" borderId="16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top" wrapText="1"/>
    </xf>
    <xf numFmtId="49" fontId="18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180" fontId="14" fillId="0" borderId="0" xfId="0" applyNumberFormat="1" applyFont="1" applyAlignment="1">
      <alignment horizontal="center" vertical="center"/>
    </xf>
    <xf numFmtId="180" fontId="15" fillId="0" borderId="9" xfId="0" applyNumberFormat="1" applyFont="1" applyBorder="1" applyAlignment="1">
      <alignment horizontal="center" vertical="center" wrapText="1"/>
    </xf>
    <xf numFmtId="180" fontId="15" fillId="0" borderId="11" xfId="0" applyNumberFormat="1" applyFont="1" applyBorder="1" applyAlignment="1">
      <alignment horizontal="center" vertical="center" wrapText="1"/>
    </xf>
    <xf numFmtId="180" fontId="15" fillId="0" borderId="14" xfId="0" applyNumberFormat="1" applyFont="1" applyBorder="1" applyAlignment="1">
      <alignment horizontal="center" vertical="center" wrapText="1"/>
    </xf>
    <xf numFmtId="180" fontId="15" fillId="0" borderId="15" xfId="0" applyNumberFormat="1" applyFont="1" applyBorder="1" applyAlignment="1">
      <alignment horizontal="center" vertical="center" wrapText="1"/>
    </xf>
    <xf numFmtId="180" fontId="15" fillId="0" borderId="5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9" fontId="10" fillId="0" borderId="2" xfId="5" applyNumberFormat="1" applyFont="1" applyFill="1" applyBorder="1" applyAlignment="1">
      <alignment horizontal="center" vertical="center" wrapText="1"/>
    </xf>
    <xf numFmtId="180" fontId="10" fillId="0" borderId="2" xfId="0" applyNumberFormat="1" applyFont="1" applyFill="1" applyBorder="1" applyAlignment="1">
      <alignment horizontal="center" vertical="center" wrapText="1"/>
    </xf>
    <xf numFmtId="9" fontId="10" fillId="0" borderId="3" xfId="0" applyNumberFormat="1" applyFont="1" applyFill="1" applyBorder="1" applyAlignment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57" fontId="10" fillId="0" borderId="2" xfId="5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9" fillId="0" borderId="17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 wrapText="1"/>
    </xf>
    <xf numFmtId="0" fontId="3" fillId="2" borderId="4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百分比 4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百分比 1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18" xfId="54"/>
    <cellStyle name="常规 10 3 3" xfId="55"/>
    <cellStyle name="常规 3" xfId="56"/>
    <cellStyle name="常规 19" xfId="57"/>
    <cellStyle name="常规 2" xfId="58"/>
    <cellStyle name="常规 2 10 2" xfId="59"/>
    <cellStyle name="常规_Sheet1_温泉10年01-12月社保明细表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466725</xdr:colOff>
      <xdr:row>41</xdr:row>
      <xdr:rowOff>0</xdr:rowOff>
    </xdr:from>
    <xdr:to>
      <xdr:col>2</xdr:col>
      <xdr:colOff>590550</xdr:colOff>
      <xdr:row>42</xdr:row>
      <xdr:rowOff>66675</xdr:rowOff>
    </xdr:to>
    <xdr:sp>
      <xdr:nvSpPr>
        <xdr:cNvPr id="1025" name="Text Box 1"/>
        <xdr:cNvSpPr txBox="1"/>
      </xdr:nvSpPr>
      <xdr:spPr>
        <a:xfrm>
          <a:off x="2125345" y="13274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66</xdr:row>
      <xdr:rowOff>0</xdr:rowOff>
    </xdr:from>
    <xdr:to>
      <xdr:col>2</xdr:col>
      <xdr:colOff>590550</xdr:colOff>
      <xdr:row>67</xdr:row>
      <xdr:rowOff>19050</xdr:rowOff>
    </xdr:to>
    <xdr:sp>
      <xdr:nvSpPr>
        <xdr:cNvPr id="1026" name="Text Box 1"/>
        <xdr:cNvSpPr txBox="1"/>
      </xdr:nvSpPr>
      <xdr:spPr>
        <a:xfrm>
          <a:off x="2125345" y="21195665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41</xdr:row>
      <xdr:rowOff>0</xdr:rowOff>
    </xdr:from>
    <xdr:to>
      <xdr:col>2</xdr:col>
      <xdr:colOff>590550</xdr:colOff>
      <xdr:row>42</xdr:row>
      <xdr:rowOff>66675</xdr:rowOff>
    </xdr:to>
    <xdr:sp>
      <xdr:nvSpPr>
        <xdr:cNvPr id="1027" name="Text Box 1"/>
        <xdr:cNvSpPr txBox="1"/>
      </xdr:nvSpPr>
      <xdr:spPr>
        <a:xfrm>
          <a:off x="2125345" y="13274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66</xdr:row>
      <xdr:rowOff>0</xdr:rowOff>
    </xdr:from>
    <xdr:to>
      <xdr:col>2</xdr:col>
      <xdr:colOff>590550</xdr:colOff>
      <xdr:row>67</xdr:row>
      <xdr:rowOff>19050</xdr:rowOff>
    </xdr:to>
    <xdr:sp>
      <xdr:nvSpPr>
        <xdr:cNvPr id="1028" name="Text Box 1"/>
        <xdr:cNvSpPr txBox="1"/>
      </xdr:nvSpPr>
      <xdr:spPr>
        <a:xfrm>
          <a:off x="2125345" y="21195665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43</xdr:row>
      <xdr:rowOff>0</xdr:rowOff>
    </xdr:from>
    <xdr:to>
      <xdr:col>2</xdr:col>
      <xdr:colOff>590550</xdr:colOff>
      <xdr:row>44</xdr:row>
      <xdr:rowOff>76200</xdr:rowOff>
    </xdr:to>
    <xdr:sp>
      <xdr:nvSpPr>
        <xdr:cNvPr id="1029" name="Text Box 1"/>
        <xdr:cNvSpPr txBox="1"/>
      </xdr:nvSpPr>
      <xdr:spPr>
        <a:xfrm>
          <a:off x="2125345" y="13907770"/>
          <a:ext cx="123825" cy="39306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43</xdr:row>
      <xdr:rowOff>0</xdr:rowOff>
    </xdr:from>
    <xdr:to>
      <xdr:col>2</xdr:col>
      <xdr:colOff>590550</xdr:colOff>
      <xdr:row>44</xdr:row>
      <xdr:rowOff>76200</xdr:rowOff>
    </xdr:to>
    <xdr:sp>
      <xdr:nvSpPr>
        <xdr:cNvPr id="1030" name="Text Box 1"/>
        <xdr:cNvSpPr txBox="1"/>
      </xdr:nvSpPr>
      <xdr:spPr>
        <a:xfrm>
          <a:off x="2125345" y="13907770"/>
          <a:ext cx="123825" cy="39306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45</xdr:row>
      <xdr:rowOff>0</xdr:rowOff>
    </xdr:from>
    <xdr:to>
      <xdr:col>2</xdr:col>
      <xdr:colOff>590550</xdr:colOff>
      <xdr:row>46</xdr:row>
      <xdr:rowOff>66675</xdr:rowOff>
    </xdr:to>
    <xdr:sp>
      <xdr:nvSpPr>
        <xdr:cNvPr id="1031" name="Text Box 1"/>
        <xdr:cNvSpPr txBox="1"/>
      </xdr:nvSpPr>
      <xdr:spPr>
        <a:xfrm>
          <a:off x="2125345" y="1454150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37</xdr:row>
      <xdr:rowOff>0</xdr:rowOff>
    </xdr:from>
    <xdr:to>
      <xdr:col>2</xdr:col>
      <xdr:colOff>590550</xdr:colOff>
      <xdr:row>38</xdr:row>
      <xdr:rowOff>66675</xdr:rowOff>
    </xdr:to>
    <xdr:sp>
      <xdr:nvSpPr>
        <xdr:cNvPr id="1034" name="Text Box 1"/>
        <xdr:cNvSpPr txBox="1"/>
      </xdr:nvSpPr>
      <xdr:spPr>
        <a:xfrm>
          <a:off x="2125345" y="1200658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37</xdr:row>
      <xdr:rowOff>0</xdr:rowOff>
    </xdr:from>
    <xdr:to>
      <xdr:col>2</xdr:col>
      <xdr:colOff>590550</xdr:colOff>
      <xdr:row>38</xdr:row>
      <xdr:rowOff>19050</xdr:rowOff>
    </xdr:to>
    <xdr:sp>
      <xdr:nvSpPr>
        <xdr:cNvPr id="1035" name="Text Box 1"/>
        <xdr:cNvSpPr txBox="1"/>
      </xdr:nvSpPr>
      <xdr:spPr>
        <a:xfrm>
          <a:off x="2125345" y="1200658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37</xdr:row>
      <xdr:rowOff>0</xdr:rowOff>
    </xdr:from>
    <xdr:to>
      <xdr:col>2</xdr:col>
      <xdr:colOff>590550</xdr:colOff>
      <xdr:row>38</xdr:row>
      <xdr:rowOff>66675</xdr:rowOff>
    </xdr:to>
    <xdr:sp>
      <xdr:nvSpPr>
        <xdr:cNvPr id="1036" name="Text Box 1"/>
        <xdr:cNvSpPr txBox="1"/>
      </xdr:nvSpPr>
      <xdr:spPr>
        <a:xfrm>
          <a:off x="2125345" y="1200658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53</xdr:row>
      <xdr:rowOff>0</xdr:rowOff>
    </xdr:from>
    <xdr:to>
      <xdr:col>2</xdr:col>
      <xdr:colOff>590550</xdr:colOff>
      <xdr:row>54</xdr:row>
      <xdr:rowOff>66675</xdr:rowOff>
    </xdr:to>
    <xdr:sp>
      <xdr:nvSpPr>
        <xdr:cNvPr id="1038" name="Text Box 1"/>
        <xdr:cNvSpPr txBox="1"/>
      </xdr:nvSpPr>
      <xdr:spPr>
        <a:xfrm>
          <a:off x="2125345" y="1707642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55</xdr:row>
      <xdr:rowOff>0</xdr:rowOff>
    </xdr:from>
    <xdr:to>
      <xdr:col>2</xdr:col>
      <xdr:colOff>590550</xdr:colOff>
      <xdr:row>56</xdr:row>
      <xdr:rowOff>66675</xdr:rowOff>
    </xdr:to>
    <xdr:sp>
      <xdr:nvSpPr>
        <xdr:cNvPr id="1040" name="Text Box 1"/>
        <xdr:cNvSpPr txBox="1"/>
      </xdr:nvSpPr>
      <xdr:spPr>
        <a:xfrm>
          <a:off x="2125345" y="1771015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59</xdr:row>
      <xdr:rowOff>0</xdr:rowOff>
    </xdr:from>
    <xdr:to>
      <xdr:col>2</xdr:col>
      <xdr:colOff>590550</xdr:colOff>
      <xdr:row>60</xdr:row>
      <xdr:rowOff>66675</xdr:rowOff>
    </xdr:to>
    <xdr:sp>
      <xdr:nvSpPr>
        <xdr:cNvPr id="1041" name="Text Box 1"/>
        <xdr:cNvSpPr txBox="1"/>
      </xdr:nvSpPr>
      <xdr:spPr>
        <a:xfrm>
          <a:off x="2125345" y="1897761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57</xdr:row>
      <xdr:rowOff>247650</xdr:rowOff>
    </xdr:from>
    <xdr:to>
      <xdr:col>2</xdr:col>
      <xdr:colOff>571500</xdr:colOff>
      <xdr:row>59</xdr:row>
      <xdr:rowOff>0</xdr:rowOff>
    </xdr:to>
    <xdr:sp>
      <xdr:nvSpPr>
        <xdr:cNvPr id="1042" name="Text Box 1"/>
        <xdr:cNvSpPr txBox="1"/>
      </xdr:nvSpPr>
      <xdr:spPr>
        <a:xfrm>
          <a:off x="2106295" y="18591530"/>
          <a:ext cx="123825" cy="3860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60</xdr:row>
      <xdr:rowOff>0</xdr:rowOff>
    </xdr:from>
    <xdr:to>
      <xdr:col>2</xdr:col>
      <xdr:colOff>590550</xdr:colOff>
      <xdr:row>61</xdr:row>
      <xdr:rowOff>76200</xdr:rowOff>
    </xdr:to>
    <xdr:sp>
      <xdr:nvSpPr>
        <xdr:cNvPr id="1043" name="Text Box 1"/>
        <xdr:cNvSpPr txBox="1"/>
      </xdr:nvSpPr>
      <xdr:spPr>
        <a:xfrm>
          <a:off x="2125345" y="19294475"/>
          <a:ext cx="123825" cy="39306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60</xdr:row>
      <xdr:rowOff>0</xdr:rowOff>
    </xdr:from>
    <xdr:to>
      <xdr:col>2</xdr:col>
      <xdr:colOff>590550</xdr:colOff>
      <xdr:row>61</xdr:row>
      <xdr:rowOff>28575</xdr:rowOff>
    </xdr:to>
    <xdr:sp>
      <xdr:nvSpPr>
        <xdr:cNvPr id="1044" name="Text Box 1"/>
        <xdr:cNvSpPr txBox="1"/>
      </xdr:nvSpPr>
      <xdr:spPr>
        <a:xfrm>
          <a:off x="2125345" y="19294475"/>
          <a:ext cx="123825" cy="3454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60</xdr:row>
      <xdr:rowOff>0</xdr:rowOff>
    </xdr:from>
    <xdr:to>
      <xdr:col>2</xdr:col>
      <xdr:colOff>590550</xdr:colOff>
      <xdr:row>61</xdr:row>
      <xdr:rowOff>76200</xdr:rowOff>
    </xdr:to>
    <xdr:sp>
      <xdr:nvSpPr>
        <xdr:cNvPr id="1045" name="Text Box 1"/>
        <xdr:cNvSpPr txBox="1"/>
      </xdr:nvSpPr>
      <xdr:spPr>
        <a:xfrm>
          <a:off x="2125345" y="19294475"/>
          <a:ext cx="123825" cy="39306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60</xdr:row>
      <xdr:rowOff>0</xdr:rowOff>
    </xdr:from>
    <xdr:to>
      <xdr:col>2</xdr:col>
      <xdr:colOff>590550</xdr:colOff>
      <xdr:row>61</xdr:row>
      <xdr:rowOff>66675</xdr:rowOff>
    </xdr:to>
    <xdr:sp>
      <xdr:nvSpPr>
        <xdr:cNvPr id="1046" name="Text Box 1"/>
        <xdr:cNvSpPr txBox="1"/>
      </xdr:nvSpPr>
      <xdr:spPr>
        <a:xfrm>
          <a:off x="2125345" y="1929447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60</xdr:row>
      <xdr:rowOff>0</xdr:rowOff>
    </xdr:from>
    <xdr:to>
      <xdr:col>2</xdr:col>
      <xdr:colOff>590550</xdr:colOff>
      <xdr:row>61</xdr:row>
      <xdr:rowOff>66675</xdr:rowOff>
    </xdr:to>
    <xdr:sp>
      <xdr:nvSpPr>
        <xdr:cNvPr id="1047" name="Text Box 1"/>
        <xdr:cNvSpPr txBox="1"/>
      </xdr:nvSpPr>
      <xdr:spPr>
        <a:xfrm>
          <a:off x="2125345" y="1929447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61</xdr:row>
      <xdr:rowOff>0</xdr:rowOff>
    </xdr:from>
    <xdr:to>
      <xdr:col>2</xdr:col>
      <xdr:colOff>590550</xdr:colOff>
      <xdr:row>62</xdr:row>
      <xdr:rowOff>66675</xdr:rowOff>
    </xdr:to>
    <xdr:sp>
      <xdr:nvSpPr>
        <xdr:cNvPr id="1048" name="Text Box 1"/>
        <xdr:cNvSpPr txBox="1"/>
      </xdr:nvSpPr>
      <xdr:spPr>
        <a:xfrm>
          <a:off x="2125345" y="196113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61</xdr:row>
      <xdr:rowOff>0</xdr:rowOff>
    </xdr:from>
    <xdr:to>
      <xdr:col>2</xdr:col>
      <xdr:colOff>590550</xdr:colOff>
      <xdr:row>62</xdr:row>
      <xdr:rowOff>66675</xdr:rowOff>
    </xdr:to>
    <xdr:sp>
      <xdr:nvSpPr>
        <xdr:cNvPr id="1049" name="Text Box 1"/>
        <xdr:cNvSpPr txBox="1"/>
      </xdr:nvSpPr>
      <xdr:spPr>
        <a:xfrm>
          <a:off x="2125345" y="196113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61</xdr:row>
      <xdr:rowOff>0</xdr:rowOff>
    </xdr:from>
    <xdr:to>
      <xdr:col>2</xdr:col>
      <xdr:colOff>590550</xdr:colOff>
      <xdr:row>62</xdr:row>
      <xdr:rowOff>66675</xdr:rowOff>
    </xdr:to>
    <xdr:sp>
      <xdr:nvSpPr>
        <xdr:cNvPr id="1050" name="Text Box 1"/>
        <xdr:cNvSpPr txBox="1"/>
      </xdr:nvSpPr>
      <xdr:spPr>
        <a:xfrm>
          <a:off x="2125345" y="196113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61</xdr:row>
      <xdr:rowOff>0</xdr:rowOff>
    </xdr:from>
    <xdr:to>
      <xdr:col>2</xdr:col>
      <xdr:colOff>590550</xdr:colOff>
      <xdr:row>62</xdr:row>
      <xdr:rowOff>66675</xdr:rowOff>
    </xdr:to>
    <xdr:sp>
      <xdr:nvSpPr>
        <xdr:cNvPr id="1051" name="Text Box 1"/>
        <xdr:cNvSpPr txBox="1"/>
      </xdr:nvSpPr>
      <xdr:spPr>
        <a:xfrm>
          <a:off x="2125345" y="196113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70</xdr:row>
      <xdr:rowOff>0</xdr:rowOff>
    </xdr:from>
    <xdr:to>
      <xdr:col>2</xdr:col>
      <xdr:colOff>590550</xdr:colOff>
      <xdr:row>70</xdr:row>
      <xdr:rowOff>257175</xdr:rowOff>
    </xdr:to>
    <xdr:sp>
      <xdr:nvSpPr>
        <xdr:cNvPr id="1053" name="Text Box 1"/>
        <xdr:cNvSpPr txBox="1"/>
      </xdr:nvSpPr>
      <xdr:spPr>
        <a:xfrm>
          <a:off x="2125345" y="22463125"/>
          <a:ext cx="123825" cy="2571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70</xdr:row>
      <xdr:rowOff>0</xdr:rowOff>
    </xdr:from>
    <xdr:to>
      <xdr:col>2</xdr:col>
      <xdr:colOff>590550</xdr:colOff>
      <xdr:row>70</xdr:row>
      <xdr:rowOff>257175</xdr:rowOff>
    </xdr:to>
    <xdr:sp>
      <xdr:nvSpPr>
        <xdr:cNvPr id="1054" name="Text Box 1"/>
        <xdr:cNvSpPr txBox="1"/>
      </xdr:nvSpPr>
      <xdr:spPr>
        <a:xfrm>
          <a:off x="2125345" y="22463125"/>
          <a:ext cx="123825" cy="2571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58</xdr:row>
      <xdr:rowOff>0</xdr:rowOff>
    </xdr:from>
    <xdr:to>
      <xdr:col>2</xdr:col>
      <xdr:colOff>590550</xdr:colOff>
      <xdr:row>59</xdr:row>
      <xdr:rowOff>66675</xdr:rowOff>
    </xdr:to>
    <xdr:sp>
      <xdr:nvSpPr>
        <xdr:cNvPr id="1056" name="Text Box 1"/>
        <xdr:cNvSpPr txBox="1"/>
      </xdr:nvSpPr>
      <xdr:spPr>
        <a:xfrm>
          <a:off x="2125345" y="1866074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60</xdr:row>
      <xdr:rowOff>0</xdr:rowOff>
    </xdr:from>
    <xdr:to>
      <xdr:col>2</xdr:col>
      <xdr:colOff>590550</xdr:colOff>
      <xdr:row>61</xdr:row>
      <xdr:rowOff>209550</xdr:rowOff>
    </xdr:to>
    <xdr:sp>
      <xdr:nvSpPr>
        <xdr:cNvPr id="1057" name="Text Box 1"/>
        <xdr:cNvSpPr txBox="1"/>
      </xdr:nvSpPr>
      <xdr:spPr>
        <a:xfrm>
          <a:off x="2125345" y="19294475"/>
          <a:ext cx="123825" cy="5264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60</xdr:row>
      <xdr:rowOff>0</xdr:rowOff>
    </xdr:from>
    <xdr:to>
      <xdr:col>2</xdr:col>
      <xdr:colOff>590550</xdr:colOff>
      <xdr:row>61</xdr:row>
      <xdr:rowOff>209550</xdr:rowOff>
    </xdr:to>
    <xdr:sp>
      <xdr:nvSpPr>
        <xdr:cNvPr id="1058" name="Text Box 1"/>
        <xdr:cNvSpPr txBox="1"/>
      </xdr:nvSpPr>
      <xdr:spPr>
        <a:xfrm>
          <a:off x="2125345" y="19294475"/>
          <a:ext cx="123825" cy="5264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37</xdr:row>
      <xdr:rowOff>0</xdr:rowOff>
    </xdr:from>
    <xdr:to>
      <xdr:col>2</xdr:col>
      <xdr:colOff>590550</xdr:colOff>
      <xdr:row>38</xdr:row>
      <xdr:rowOff>66675</xdr:rowOff>
    </xdr:to>
    <xdr:sp>
      <xdr:nvSpPr>
        <xdr:cNvPr id="1059" name="Text Box 1"/>
        <xdr:cNvSpPr txBox="1"/>
      </xdr:nvSpPr>
      <xdr:spPr>
        <a:xfrm>
          <a:off x="2125345" y="1200658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37</xdr:row>
      <xdr:rowOff>0</xdr:rowOff>
    </xdr:from>
    <xdr:to>
      <xdr:col>2</xdr:col>
      <xdr:colOff>590550</xdr:colOff>
      <xdr:row>38</xdr:row>
      <xdr:rowOff>19050</xdr:rowOff>
    </xdr:to>
    <xdr:sp>
      <xdr:nvSpPr>
        <xdr:cNvPr id="1060" name="Text Box 1"/>
        <xdr:cNvSpPr txBox="1"/>
      </xdr:nvSpPr>
      <xdr:spPr>
        <a:xfrm>
          <a:off x="2125345" y="1200658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37</xdr:row>
      <xdr:rowOff>0</xdr:rowOff>
    </xdr:from>
    <xdr:to>
      <xdr:col>2</xdr:col>
      <xdr:colOff>590550</xdr:colOff>
      <xdr:row>38</xdr:row>
      <xdr:rowOff>66675</xdr:rowOff>
    </xdr:to>
    <xdr:sp>
      <xdr:nvSpPr>
        <xdr:cNvPr id="1061" name="Text Box 1"/>
        <xdr:cNvSpPr txBox="1"/>
      </xdr:nvSpPr>
      <xdr:spPr>
        <a:xfrm>
          <a:off x="2125345" y="1200658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41</xdr:row>
      <xdr:rowOff>0</xdr:rowOff>
    </xdr:from>
    <xdr:to>
      <xdr:col>2</xdr:col>
      <xdr:colOff>590550</xdr:colOff>
      <xdr:row>42</xdr:row>
      <xdr:rowOff>66675</xdr:rowOff>
    </xdr:to>
    <xdr:sp>
      <xdr:nvSpPr>
        <xdr:cNvPr id="1062" name="Text Box 1"/>
        <xdr:cNvSpPr txBox="1"/>
      </xdr:nvSpPr>
      <xdr:spPr>
        <a:xfrm>
          <a:off x="2125345" y="13274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66</xdr:row>
      <xdr:rowOff>0</xdr:rowOff>
    </xdr:from>
    <xdr:to>
      <xdr:col>2</xdr:col>
      <xdr:colOff>590550</xdr:colOff>
      <xdr:row>67</xdr:row>
      <xdr:rowOff>19050</xdr:rowOff>
    </xdr:to>
    <xdr:sp>
      <xdr:nvSpPr>
        <xdr:cNvPr id="1063" name="Text Box 1"/>
        <xdr:cNvSpPr txBox="1"/>
      </xdr:nvSpPr>
      <xdr:spPr>
        <a:xfrm>
          <a:off x="2125345" y="21195665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41</xdr:row>
      <xdr:rowOff>0</xdr:rowOff>
    </xdr:from>
    <xdr:to>
      <xdr:col>2</xdr:col>
      <xdr:colOff>590550</xdr:colOff>
      <xdr:row>42</xdr:row>
      <xdr:rowOff>66675</xdr:rowOff>
    </xdr:to>
    <xdr:sp>
      <xdr:nvSpPr>
        <xdr:cNvPr id="1064" name="Text Box 1"/>
        <xdr:cNvSpPr txBox="1"/>
      </xdr:nvSpPr>
      <xdr:spPr>
        <a:xfrm>
          <a:off x="2125345" y="132740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66</xdr:row>
      <xdr:rowOff>0</xdr:rowOff>
    </xdr:from>
    <xdr:to>
      <xdr:col>2</xdr:col>
      <xdr:colOff>590550</xdr:colOff>
      <xdr:row>67</xdr:row>
      <xdr:rowOff>19050</xdr:rowOff>
    </xdr:to>
    <xdr:sp>
      <xdr:nvSpPr>
        <xdr:cNvPr id="1065" name="Text Box 1"/>
        <xdr:cNvSpPr txBox="1"/>
      </xdr:nvSpPr>
      <xdr:spPr>
        <a:xfrm>
          <a:off x="2125345" y="21195665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152400</xdr:colOff>
      <xdr:row>43</xdr:row>
      <xdr:rowOff>0</xdr:rowOff>
    </xdr:from>
    <xdr:to>
      <xdr:col>9</xdr:col>
      <xdr:colOff>276225</xdr:colOff>
      <xdr:row>44</xdr:row>
      <xdr:rowOff>66675</xdr:rowOff>
    </xdr:to>
    <xdr:sp>
      <xdr:nvSpPr>
        <xdr:cNvPr id="1066" name="Text Box 1"/>
        <xdr:cNvSpPr txBox="1"/>
      </xdr:nvSpPr>
      <xdr:spPr>
        <a:xfrm>
          <a:off x="7987030" y="1390777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21</xdr:col>
      <xdr:colOff>390525</xdr:colOff>
      <xdr:row>42</xdr:row>
      <xdr:rowOff>114300</xdr:rowOff>
    </xdr:from>
    <xdr:to>
      <xdr:col>22</xdr:col>
      <xdr:colOff>47625</xdr:colOff>
      <xdr:row>43</xdr:row>
      <xdr:rowOff>180975</xdr:rowOff>
    </xdr:to>
    <xdr:sp>
      <xdr:nvSpPr>
        <xdr:cNvPr id="1068" name="Text Box 1"/>
        <xdr:cNvSpPr txBox="1"/>
      </xdr:nvSpPr>
      <xdr:spPr>
        <a:xfrm>
          <a:off x="17338675" y="1370520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29</xdr:row>
      <xdr:rowOff>0</xdr:rowOff>
    </xdr:from>
    <xdr:to>
      <xdr:col>20</xdr:col>
      <xdr:colOff>590550</xdr:colOff>
      <xdr:row>30</xdr:row>
      <xdr:rowOff>66675</xdr:rowOff>
    </xdr:to>
    <xdr:sp>
      <xdr:nvSpPr>
        <xdr:cNvPr id="1069" name="Text Box 1"/>
        <xdr:cNvSpPr txBox="1"/>
      </xdr:nvSpPr>
      <xdr:spPr>
        <a:xfrm>
          <a:off x="16353790" y="947166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15</xdr:row>
      <xdr:rowOff>0</xdr:rowOff>
    </xdr:from>
    <xdr:to>
      <xdr:col>20</xdr:col>
      <xdr:colOff>590550</xdr:colOff>
      <xdr:row>16</xdr:row>
      <xdr:rowOff>66675</xdr:rowOff>
    </xdr:to>
    <xdr:sp>
      <xdr:nvSpPr>
        <xdr:cNvPr id="1070" name="Text Box 1"/>
        <xdr:cNvSpPr txBox="1"/>
      </xdr:nvSpPr>
      <xdr:spPr>
        <a:xfrm>
          <a:off x="16353790" y="503555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15</xdr:row>
      <xdr:rowOff>0</xdr:rowOff>
    </xdr:from>
    <xdr:to>
      <xdr:col>20</xdr:col>
      <xdr:colOff>590550</xdr:colOff>
      <xdr:row>16</xdr:row>
      <xdr:rowOff>19050</xdr:rowOff>
    </xdr:to>
    <xdr:sp>
      <xdr:nvSpPr>
        <xdr:cNvPr id="1071" name="Text Box 1"/>
        <xdr:cNvSpPr txBox="1"/>
      </xdr:nvSpPr>
      <xdr:spPr>
        <a:xfrm>
          <a:off x="16353790" y="503555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15</xdr:row>
      <xdr:rowOff>0</xdr:rowOff>
    </xdr:from>
    <xdr:to>
      <xdr:col>20</xdr:col>
      <xdr:colOff>590550</xdr:colOff>
      <xdr:row>16</xdr:row>
      <xdr:rowOff>66675</xdr:rowOff>
    </xdr:to>
    <xdr:sp>
      <xdr:nvSpPr>
        <xdr:cNvPr id="1072" name="Text Box 1"/>
        <xdr:cNvSpPr txBox="1"/>
      </xdr:nvSpPr>
      <xdr:spPr>
        <a:xfrm>
          <a:off x="16353790" y="503555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24</xdr:row>
      <xdr:rowOff>0</xdr:rowOff>
    </xdr:from>
    <xdr:to>
      <xdr:col>20</xdr:col>
      <xdr:colOff>590550</xdr:colOff>
      <xdr:row>25</xdr:row>
      <xdr:rowOff>66675</xdr:rowOff>
    </xdr:to>
    <xdr:sp>
      <xdr:nvSpPr>
        <xdr:cNvPr id="1055" name="Text Box 1"/>
        <xdr:cNvSpPr txBox="1"/>
      </xdr:nvSpPr>
      <xdr:spPr>
        <a:xfrm>
          <a:off x="16353790" y="788733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371475</xdr:colOff>
      <xdr:row>17</xdr:row>
      <xdr:rowOff>0</xdr:rowOff>
    </xdr:from>
    <xdr:to>
      <xdr:col>20</xdr:col>
      <xdr:colOff>495300</xdr:colOff>
      <xdr:row>18</xdr:row>
      <xdr:rowOff>66675</xdr:rowOff>
    </xdr:to>
    <xdr:sp>
      <xdr:nvSpPr>
        <xdr:cNvPr id="1067" name="Text Box 1"/>
        <xdr:cNvSpPr txBox="1"/>
      </xdr:nvSpPr>
      <xdr:spPr>
        <a:xfrm>
          <a:off x="16258540" y="566928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29</xdr:row>
      <xdr:rowOff>0</xdr:rowOff>
    </xdr:from>
    <xdr:to>
      <xdr:col>20</xdr:col>
      <xdr:colOff>590550</xdr:colOff>
      <xdr:row>30</xdr:row>
      <xdr:rowOff>66675</xdr:rowOff>
    </xdr:to>
    <xdr:sp>
      <xdr:nvSpPr>
        <xdr:cNvPr id="1073" name="Text Box 1"/>
        <xdr:cNvSpPr txBox="1"/>
      </xdr:nvSpPr>
      <xdr:spPr>
        <a:xfrm>
          <a:off x="16353790" y="947166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24</xdr:row>
      <xdr:rowOff>0</xdr:rowOff>
    </xdr:from>
    <xdr:to>
      <xdr:col>20</xdr:col>
      <xdr:colOff>590550</xdr:colOff>
      <xdr:row>25</xdr:row>
      <xdr:rowOff>66675</xdr:rowOff>
    </xdr:to>
    <xdr:sp>
      <xdr:nvSpPr>
        <xdr:cNvPr id="1074" name="Text Box 1"/>
        <xdr:cNvSpPr txBox="1"/>
      </xdr:nvSpPr>
      <xdr:spPr>
        <a:xfrm>
          <a:off x="16353790" y="788733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24</xdr:row>
      <xdr:rowOff>0</xdr:rowOff>
    </xdr:from>
    <xdr:to>
      <xdr:col>20</xdr:col>
      <xdr:colOff>590550</xdr:colOff>
      <xdr:row>25</xdr:row>
      <xdr:rowOff>66675</xdr:rowOff>
    </xdr:to>
    <xdr:sp>
      <xdr:nvSpPr>
        <xdr:cNvPr id="1075" name="Text Box 1"/>
        <xdr:cNvSpPr txBox="1"/>
      </xdr:nvSpPr>
      <xdr:spPr>
        <a:xfrm>
          <a:off x="16353790" y="788733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29</xdr:row>
      <xdr:rowOff>0</xdr:rowOff>
    </xdr:from>
    <xdr:to>
      <xdr:col>20</xdr:col>
      <xdr:colOff>590550</xdr:colOff>
      <xdr:row>30</xdr:row>
      <xdr:rowOff>66675</xdr:rowOff>
    </xdr:to>
    <xdr:sp>
      <xdr:nvSpPr>
        <xdr:cNvPr id="1076" name="Text Box 1"/>
        <xdr:cNvSpPr txBox="1"/>
      </xdr:nvSpPr>
      <xdr:spPr>
        <a:xfrm>
          <a:off x="16353790" y="947166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33</xdr:row>
      <xdr:rowOff>0</xdr:rowOff>
    </xdr:from>
    <xdr:to>
      <xdr:col>20</xdr:col>
      <xdr:colOff>590550</xdr:colOff>
      <xdr:row>34</xdr:row>
      <xdr:rowOff>66675</xdr:rowOff>
    </xdr:to>
    <xdr:sp>
      <xdr:nvSpPr>
        <xdr:cNvPr id="1077" name="Text Box 1"/>
        <xdr:cNvSpPr txBox="1"/>
      </xdr:nvSpPr>
      <xdr:spPr>
        <a:xfrm>
          <a:off x="16353790" y="1073912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70</xdr:row>
      <xdr:rowOff>0</xdr:rowOff>
    </xdr:from>
    <xdr:to>
      <xdr:col>2</xdr:col>
      <xdr:colOff>590550</xdr:colOff>
      <xdr:row>70</xdr:row>
      <xdr:rowOff>257175</xdr:rowOff>
    </xdr:to>
    <xdr:sp>
      <xdr:nvSpPr>
        <xdr:cNvPr id="1078" name="Text Box 1"/>
        <xdr:cNvSpPr txBox="1"/>
      </xdr:nvSpPr>
      <xdr:spPr>
        <a:xfrm>
          <a:off x="2125345" y="22463125"/>
          <a:ext cx="123825" cy="2571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70</xdr:row>
      <xdr:rowOff>0</xdr:rowOff>
    </xdr:from>
    <xdr:to>
      <xdr:col>2</xdr:col>
      <xdr:colOff>590550</xdr:colOff>
      <xdr:row>70</xdr:row>
      <xdr:rowOff>257175</xdr:rowOff>
    </xdr:to>
    <xdr:sp>
      <xdr:nvSpPr>
        <xdr:cNvPr id="1079" name="Text Box 1"/>
        <xdr:cNvSpPr txBox="1"/>
      </xdr:nvSpPr>
      <xdr:spPr>
        <a:xfrm>
          <a:off x="2125345" y="22463125"/>
          <a:ext cx="123825" cy="2571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20</xdr:row>
      <xdr:rowOff>0</xdr:rowOff>
    </xdr:from>
    <xdr:to>
      <xdr:col>2</xdr:col>
      <xdr:colOff>590550</xdr:colOff>
      <xdr:row>21</xdr:row>
      <xdr:rowOff>66675</xdr:rowOff>
    </xdr:to>
    <xdr:sp>
      <xdr:nvSpPr>
        <xdr:cNvPr id="1081" name="Text Box 1"/>
        <xdr:cNvSpPr txBox="1"/>
      </xdr:nvSpPr>
      <xdr:spPr>
        <a:xfrm>
          <a:off x="2125345" y="661987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20</xdr:row>
      <xdr:rowOff>0</xdr:rowOff>
    </xdr:from>
    <xdr:to>
      <xdr:col>2</xdr:col>
      <xdr:colOff>590550</xdr:colOff>
      <xdr:row>21</xdr:row>
      <xdr:rowOff>19050</xdr:rowOff>
    </xdr:to>
    <xdr:sp>
      <xdr:nvSpPr>
        <xdr:cNvPr id="1082" name="Text Box 1"/>
        <xdr:cNvSpPr txBox="1"/>
      </xdr:nvSpPr>
      <xdr:spPr>
        <a:xfrm>
          <a:off x="2125345" y="6619875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24</xdr:row>
      <xdr:rowOff>0</xdr:rowOff>
    </xdr:from>
    <xdr:to>
      <xdr:col>20</xdr:col>
      <xdr:colOff>590550</xdr:colOff>
      <xdr:row>25</xdr:row>
      <xdr:rowOff>66675</xdr:rowOff>
    </xdr:to>
    <xdr:sp>
      <xdr:nvSpPr>
        <xdr:cNvPr id="1084" name="Text Box 1"/>
        <xdr:cNvSpPr txBox="1"/>
      </xdr:nvSpPr>
      <xdr:spPr>
        <a:xfrm>
          <a:off x="16353790" y="788733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24</xdr:row>
      <xdr:rowOff>0</xdr:rowOff>
    </xdr:from>
    <xdr:to>
      <xdr:col>20</xdr:col>
      <xdr:colOff>590550</xdr:colOff>
      <xdr:row>25</xdr:row>
      <xdr:rowOff>66675</xdr:rowOff>
    </xdr:to>
    <xdr:sp>
      <xdr:nvSpPr>
        <xdr:cNvPr id="1085" name="Text Box 1"/>
        <xdr:cNvSpPr txBox="1"/>
      </xdr:nvSpPr>
      <xdr:spPr>
        <a:xfrm>
          <a:off x="16353790" y="788733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466725</xdr:colOff>
      <xdr:row>29</xdr:row>
      <xdr:rowOff>0</xdr:rowOff>
    </xdr:from>
    <xdr:to>
      <xdr:col>20</xdr:col>
      <xdr:colOff>590550</xdr:colOff>
      <xdr:row>30</xdr:row>
      <xdr:rowOff>66675</xdr:rowOff>
    </xdr:to>
    <xdr:sp>
      <xdr:nvSpPr>
        <xdr:cNvPr id="1086" name="Text Box 1"/>
        <xdr:cNvSpPr txBox="1"/>
      </xdr:nvSpPr>
      <xdr:spPr>
        <a:xfrm>
          <a:off x="16353790" y="947166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18</xdr:row>
      <xdr:rowOff>28575</xdr:rowOff>
    </xdr:from>
    <xdr:to>
      <xdr:col>2</xdr:col>
      <xdr:colOff>571500</xdr:colOff>
      <xdr:row>19</xdr:row>
      <xdr:rowOff>95250</xdr:rowOff>
    </xdr:to>
    <xdr:sp>
      <xdr:nvSpPr>
        <xdr:cNvPr id="1033" name="Text Box 1"/>
        <xdr:cNvSpPr txBox="1"/>
      </xdr:nvSpPr>
      <xdr:spPr>
        <a:xfrm>
          <a:off x="2106295" y="601472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43</xdr:row>
      <xdr:rowOff>0</xdr:rowOff>
    </xdr:from>
    <xdr:to>
      <xdr:col>2</xdr:col>
      <xdr:colOff>590550</xdr:colOff>
      <xdr:row>44</xdr:row>
      <xdr:rowOff>66675</xdr:rowOff>
    </xdr:to>
    <xdr:sp>
      <xdr:nvSpPr>
        <xdr:cNvPr id="1032" name="Text Box 1"/>
        <xdr:cNvSpPr txBox="1"/>
      </xdr:nvSpPr>
      <xdr:spPr>
        <a:xfrm>
          <a:off x="2125345" y="1390777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43</xdr:row>
      <xdr:rowOff>0</xdr:rowOff>
    </xdr:from>
    <xdr:to>
      <xdr:col>2</xdr:col>
      <xdr:colOff>590550</xdr:colOff>
      <xdr:row>44</xdr:row>
      <xdr:rowOff>66675</xdr:rowOff>
    </xdr:to>
    <xdr:sp>
      <xdr:nvSpPr>
        <xdr:cNvPr id="1037" name="Text Box 1"/>
        <xdr:cNvSpPr txBox="1"/>
      </xdr:nvSpPr>
      <xdr:spPr>
        <a:xfrm>
          <a:off x="2125345" y="1390777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45</xdr:row>
      <xdr:rowOff>0</xdr:rowOff>
    </xdr:from>
    <xdr:to>
      <xdr:col>2</xdr:col>
      <xdr:colOff>590550</xdr:colOff>
      <xdr:row>46</xdr:row>
      <xdr:rowOff>66675</xdr:rowOff>
    </xdr:to>
    <xdr:sp>
      <xdr:nvSpPr>
        <xdr:cNvPr id="1039" name="Text Box 1"/>
        <xdr:cNvSpPr txBox="1"/>
      </xdr:nvSpPr>
      <xdr:spPr>
        <a:xfrm>
          <a:off x="2125345" y="1454150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45</xdr:row>
      <xdr:rowOff>0</xdr:rowOff>
    </xdr:from>
    <xdr:to>
      <xdr:col>2</xdr:col>
      <xdr:colOff>590550</xdr:colOff>
      <xdr:row>46</xdr:row>
      <xdr:rowOff>66675</xdr:rowOff>
    </xdr:to>
    <xdr:sp>
      <xdr:nvSpPr>
        <xdr:cNvPr id="1052" name="Text Box 1"/>
        <xdr:cNvSpPr txBox="1"/>
      </xdr:nvSpPr>
      <xdr:spPr>
        <a:xfrm>
          <a:off x="2125345" y="1454150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47</xdr:row>
      <xdr:rowOff>0</xdr:rowOff>
    </xdr:from>
    <xdr:to>
      <xdr:col>2</xdr:col>
      <xdr:colOff>590550</xdr:colOff>
      <xdr:row>48</xdr:row>
      <xdr:rowOff>66675</xdr:rowOff>
    </xdr:to>
    <xdr:sp>
      <xdr:nvSpPr>
        <xdr:cNvPr id="1080" name="Text Box 1"/>
        <xdr:cNvSpPr txBox="1"/>
      </xdr:nvSpPr>
      <xdr:spPr>
        <a:xfrm>
          <a:off x="2125345" y="1517523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40</xdr:row>
      <xdr:rowOff>0</xdr:rowOff>
    </xdr:from>
    <xdr:to>
      <xdr:col>2</xdr:col>
      <xdr:colOff>590550</xdr:colOff>
      <xdr:row>41</xdr:row>
      <xdr:rowOff>66675</xdr:rowOff>
    </xdr:to>
    <xdr:sp>
      <xdr:nvSpPr>
        <xdr:cNvPr id="1083" name="Text Box 1"/>
        <xdr:cNvSpPr txBox="1"/>
      </xdr:nvSpPr>
      <xdr:spPr>
        <a:xfrm>
          <a:off x="2125345" y="1295717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40</xdr:row>
      <xdr:rowOff>0</xdr:rowOff>
    </xdr:from>
    <xdr:to>
      <xdr:col>2</xdr:col>
      <xdr:colOff>590550</xdr:colOff>
      <xdr:row>41</xdr:row>
      <xdr:rowOff>19050</xdr:rowOff>
    </xdr:to>
    <xdr:sp>
      <xdr:nvSpPr>
        <xdr:cNvPr id="1087" name="Text Box 1"/>
        <xdr:cNvSpPr txBox="1"/>
      </xdr:nvSpPr>
      <xdr:spPr>
        <a:xfrm>
          <a:off x="2125345" y="12957175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40</xdr:row>
      <xdr:rowOff>0</xdr:rowOff>
    </xdr:from>
    <xdr:to>
      <xdr:col>2</xdr:col>
      <xdr:colOff>590550</xdr:colOff>
      <xdr:row>41</xdr:row>
      <xdr:rowOff>66675</xdr:rowOff>
    </xdr:to>
    <xdr:sp>
      <xdr:nvSpPr>
        <xdr:cNvPr id="1088" name="Text Box 1"/>
        <xdr:cNvSpPr txBox="1"/>
      </xdr:nvSpPr>
      <xdr:spPr>
        <a:xfrm>
          <a:off x="2125345" y="1295717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56</xdr:row>
      <xdr:rowOff>0</xdr:rowOff>
    </xdr:from>
    <xdr:to>
      <xdr:col>2</xdr:col>
      <xdr:colOff>590550</xdr:colOff>
      <xdr:row>57</xdr:row>
      <xdr:rowOff>66675</xdr:rowOff>
    </xdr:to>
    <xdr:sp>
      <xdr:nvSpPr>
        <xdr:cNvPr id="1089" name="Text Box 1"/>
        <xdr:cNvSpPr txBox="1"/>
      </xdr:nvSpPr>
      <xdr:spPr>
        <a:xfrm>
          <a:off x="2125345" y="1802701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58</xdr:row>
      <xdr:rowOff>0</xdr:rowOff>
    </xdr:from>
    <xdr:to>
      <xdr:col>2</xdr:col>
      <xdr:colOff>590550</xdr:colOff>
      <xdr:row>59</xdr:row>
      <xdr:rowOff>66675</xdr:rowOff>
    </xdr:to>
    <xdr:sp>
      <xdr:nvSpPr>
        <xdr:cNvPr id="1090" name="Text Box 1"/>
        <xdr:cNvSpPr txBox="1"/>
      </xdr:nvSpPr>
      <xdr:spPr>
        <a:xfrm>
          <a:off x="2125345" y="1866074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67</xdr:row>
      <xdr:rowOff>0</xdr:rowOff>
    </xdr:from>
    <xdr:to>
      <xdr:col>2</xdr:col>
      <xdr:colOff>590550</xdr:colOff>
      <xdr:row>68</xdr:row>
      <xdr:rowOff>76200</xdr:rowOff>
    </xdr:to>
    <xdr:sp>
      <xdr:nvSpPr>
        <xdr:cNvPr id="1091" name="Text Box 1"/>
        <xdr:cNvSpPr txBox="1"/>
      </xdr:nvSpPr>
      <xdr:spPr>
        <a:xfrm>
          <a:off x="2125345" y="21512530"/>
          <a:ext cx="123825" cy="39306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65</xdr:row>
      <xdr:rowOff>247650</xdr:rowOff>
    </xdr:from>
    <xdr:to>
      <xdr:col>2</xdr:col>
      <xdr:colOff>571500</xdr:colOff>
      <xdr:row>67</xdr:row>
      <xdr:rowOff>0</xdr:rowOff>
    </xdr:to>
    <xdr:sp>
      <xdr:nvSpPr>
        <xdr:cNvPr id="1092" name="Text Box 1"/>
        <xdr:cNvSpPr txBox="1"/>
      </xdr:nvSpPr>
      <xdr:spPr>
        <a:xfrm>
          <a:off x="2106295" y="21126450"/>
          <a:ext cx="123825" cy="3860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67</xdr:row>
      <xdr:rowOff>0</xdr:rowOff>
    </xdr:from>
    <xdr:to>
      <xdr:col>2</xdr:col>
      <xdr:colOff>590550</xdr:colOff>
      <xdr:row>68</xdr:row>
      <xdr:rowOff>66675</xdr:rowOff>
    </xdr:to>
    <xdr:sp>
      <xdr:nvSpPr>
        <xdr:cNvPr id="1093" name="Text Box 1"/>
        <xdr:cNvSpPr txBox="1"/>
      </xdr:nvSpPr>
      <xdr:spPr>
        <a:xfrm>
          <a:off x="2125345" y="2151253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67</xdr:row>
      <xdr:rowOff>0</xdr:rowOff>
    </xdr:from>
    <xdr:to>
      <xdr:col>2</xdr:col>
      <xdr:colOff>590550</xdr:colOff>
      <xdr:row>68</xdr:row>
      <xdr:rowOff>19050</xdr:rowOff>
    </xdr:to>
    <xdr:sp>
      <xdr:nvSpPr>
        <xdr:cNvPr id="1094" name="Text Box 1"/>
        <xdr:cNvSpPr txBox="1"/>
      </xdr:nvSpPr>
      <xdr:spPr>
        <a:xfrm>
          <a:off x="2125345" y="2151253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67</xdr:row>
      <xdr:rowOff>0</xdr:rowOff>
    </xdr:from>
    <xdr:to>
      <xdr:col>2</xdr:col>
      <xdr:colOff>590550</xdr:colOff>
      <xdr:row>68</xdr:row>
      <xdr:rowOff>66675</xdr:rowOff>
    </xdr:to>
    <xdr:sp>
      <xdr:nvSpPr>
        <xdr:cNvPr id="1095" name="Text Box 1"/>
        <xdr:cNvSpPr txBox="1"/>
      </xdr:nvSpPr>
      <xdr:spPr>
        <a:xfrm>
          <a:off x="2125345" y="2151253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68</xdr:row>
      <xdr:rowOff>0</xdr:rowOff>
    </xdr:from>
    <xdr:to>
      <xdr:col>2</xdr:col>
      <xdr:colOff>590550</xdr:colOff>
      <xdr:row>69</xdr:row>
      <xdr:rowOff>66675</xdr:rowOff>
    </xdr:to>
    <xdr:sp>
      <xdr:nvSpPr>
        <xdr:cNvPr id="1096" name="Text Box 1"/>
        <xdr:cNvSpPr txBox="1"/>
      </xdr:nvSpPr>
      <xdr:spPr>
        <a:xfrm>
          <a:off x="2125345" y="2182939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68</xdr:row>
      <xdr:rowOff>0</xdr:rowOff>
    </xdr:from>
    <xdr:to>
      <xdr:col>2</xdr:col>
      <xdr:colOff>590550</xdr:colOff>
      <xdr:row>69</xdr:row>
      <xdr:rowOff>66675</xdr:rowOff>
    </xdr:to>
    <xdr:sp>
      <xdr:nvSpPr>
        <xdr:cNvPr id="1097" name="Text Box 1"/>
        <xdr:cNvSpPr txBox="1"/>
      </xdr:nvSpPr>
      <xdr:spPr>
        <a:xfrm>
          <a:off x="2125345" y="2182939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69</xdr:row>
      <xdr:rowOff>0</xdr:rowOff>
    </xdr:from>
    <xdr:to>
      <xdr:col>2</xdr:col>
      <xdr:colOff>590550</xdr:colOff>
      <xdr:row>70</xdr:row>
      <xdr:rowOff>66675</xdr:rowOff>
    </xdr:to>
    <xdr:sp>
      <xdr:nvSpPr>
        <xdr:cNvPr id="1098" name="Text Box 1"/>
        <xdr:cNvSpPr txBox="1"/>
      </xdr:nvSpPr>
      <xdr:spPr>
        <a:xfrm>
          <a:off x="2125345" y="2214626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69</xdr:row>
      <xdr:rowOff>0</xdr:rowOff>
    </xdr:from>
    <xdr:to>
      <xdr:col>2</xdr:col>
      <xdr:colOff>590550</xdr:colOff>
      <xdr:row>70</xdr:row>
      <xdr:rowOff>66675</xdr:rowOff>
    </xdr:to>
    <xdr:sp>
      <xdr:nvSpPr>
        <xdr:cNvPr id="1099" name="Text Box 1"/>
        <xdr:cNvSpPr txBox="1"/>
      </xdr:nvSpPr>
      <xdr:spPr>
        <a:xfrm>
          <a:off x="2125345" y="2214626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69</xdr:row>
      <xdr:rowOff>0</xdr:rowOff>
    </xdr:from>
    <xdr:to>
      <xdr:col>2</xdr:col>
      <xdr:colOff>590550</xdr:colOff>
      <xdr:row>70</xdr:row>
      <xdr:rowOff>66675</xdr:rowOff>
    </xdr:to>
    <xdr:sp>
      <xdr:nvSpPr>
        <xdr:cNvPr id="1100" name="Text Box 1"/>
        <xdr:cNvSpPr txBox="1"/>
      </xdr:nvSpPr>
      <xdr:spPr>
        <a:xfrm>
          <a:off x="2125345" y="2214626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69</xdr:row>
      <xdr:rowOff>0</xdr:rowOff>
    </xdr:from>
    <xdr:to>
      <xdr:col>2</xdr:col>
      <xdr:colOff>590550</xdr:colOff>
      <xdr:row>70</xdr:row>
      <xdr:rowOff>66675</xdr:rowOff>
    </xdr:to>
    <xdr:sp>
      <xdr:nvSpPr>
        <xdr:cNvPr id="1101" name="Text Box 1"/>
        <xdr:cNvSpPr txBox="1"/>
      </xdr:nvSpPr>
      <xdr:spPr>
        <a:xfrm>
          <a:off x="2125345" y="2214626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66</xdr:row>
      <xdr:rowOff>0</xdr:rowOff>
    </xdr:from>
    <xdr:to>
      <xdr:col>2</xdr:col>
      <xdr:colOff>590550</xdr:colOff>
      <xdr:row>67</xdr:row>
      <xdr:rowOff>66675</xdr:rowOff>
    </xdr:to>
    <xdr:sp>
      <xdr:nvSpPr>
        <xdr:cNvPr id="1102" name="Text Box 1"/>
        <xdr:cNvSpPr txBox="1"/>
      </xdr:nvSpPr>
      <xdr:spPr>
        <a:xfrm>
          <a:off x="2125345" y="2119566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67</xdr:row>
      <xdr:rowOff>0</xdr:rowOff>
    </xdr:from>
    <xdr:to>
      <xdr:col>2</xdr:col>
      <xdr:colOff>590550</xdr:colOff>
      <xdr:row>68</xdr:row>
      <xdr:rowOff>200025</xdr:rowOff>
    </xdr:to>
    <xdr:sp>
      <xdr:nvSpPr>
        <xdr:cNvPr id="1103" name="Text Box 1"/>
        <xdr:cNvSpPr txBox="1"/>
      </xdr:nvSpPr>
      <xdr:spPr>
        <a:xfrm>
          <a:off x="2125345" y="21512530"/>
          <a:ext cx="123825" cy="51689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67</xdr:row>
      <xdr:rowOff>0</xdr:rowOff>
    </xdr:from>
    <xdr:to>
      <xdr:col>2</xdr:col>
      <xdr:colOff>590550</xdr:colOff>
      <xdr:row>68</xdr:row>
      <xdr:rowOff>200025</xdr:rowOff>
    </xdr:to>
    <xdr:sp>
      <xdr:nvSpPr>
        <xdr:cNvPr id="1104" name="Text Box 1"/>
        <xdr:cNvSpPr txBox="1"/>
      </xdr:nvSpPr>
      <xdr:spPr>
        <a:xfrm>
          <a:off x="2125345" y="21512530"/>
          <a:ext cx="123825" cy="51689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40</xdr:row>
      <xdr:rowOff>0</xdr:rowOff>
    </xdr:from>
    <xdr:to>
      <xdr:col>2</xdr:col>
      <xdr:colOff>590550</xdr:colOff>
      <xdr:row>41</xdr:row>
      <xdr:rowOff>66675</xdr:rowOff>
    </xdr:to>
    <xdr:sp>
      <xdr:nvSpPr>
        <xdr:cNvPr id="1105" name="Text Box 1"/>
        <xdr:cNvSpPr txBox="1"/>
      </xdr:nvSpPr>
      <xdr:spPr>
        <a:xfrm>
          <a:off x="2125345" y="1295717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40</xdr:row>
      <xdr:rowOff>0</xdr:rowOff>
    </xdr:from>
    <xdr:to>
      <xdr:col>2</xdr:col>
      <xdr:colOff>590550</xdr:colOff>
      <xdr:row>41</xdr:row>
      <xdr:rowOff>19050</xdr:rowOff>
    </xdr:to>
    <xdr:sp>
      <xdr:nvSpPr>
        <xdr:cNvPr id="1106" name="Text Box 1"/>
        <xdr:cNvSpPr txBox="1"/>
      </xdr:nvSpPr>
      <xdr:spPr>
        <a:xfrm>
          <a:off x="2125345" y="12957175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40</xdr:row>
      <xdr:rowOff>0</xdr:rowOff>
    </xdr:from>
    <xdr:to>
      <xdr:col>2</xdr:col>
      <xdr:colOff>590550</xdr:colOff>
      <xdr:row>41</xdr:row>
      <xdr:rowOff>66675</xdr:rowOff>
    </xdr:to>
    <xdr:sp>
      <xdr:nvSpPr>
        <xdr:cNvPr id="1107" name="Text Box 1"/>
        <xdr:cNvSpPr txBox="1"/>
      </xdr:nvSpPr>
      <xdr:spPr>
        <a:xfrm>
          <a:off x="2125345" y="1295717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43</xdr:row>
      <xdr:rowOff>0</xdr:rowOff>
    </xdr:from>
    <xdr:to>
      <xdr:col>2</xdr:col>
      <xdr:colOff>590550</xdr:colOff>
      <xdr:row>44</xdr:row>
      <xdr:rowOff>66675</xdr:rowOff>
    </xdr:to>
    <xdr:sp>
      <xdr:nvSpPr>
        <xdr:cNvPr id="1108" name="Text Box 1"/>
        <xdr:cNvSpPr txBox="1"/>
      </xdr:nvSpPr>
      <xdr:spPr>
        <a:xfrm>
          <a:off x="2125345" y="1390777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43</xdr:row>
      <xdr:rowOff>0</xdr:rowOff>
    </xdr:from>
    <xdr:to>
      <xdr:col>2</xdr:col>
      <xdr:colOff>590550</xdr:colOff>
      <xdr:row>44</xdr:row>
      <xdr:rowOff>66675</xdr:rowOff>
    </xdr:to>
    <xdr:sp>
      <xdr:nvSpPr>
        <xdr:cNvPr id="1109" name="Text Box 1"/>
        <xdr:cNvSpPr txBox="1"/>
      </xdr:nvSpPr>
      <xdr:spPr>
        <a:xfrm>
          <a:off x="2125345" y="1390777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152400</xdr:colOff>
      <xdr:row>45</xdr:row>
      <xdr:rowOff>0</xdr:rowOff>
    </xdr:from>
    <xdr:to>
      <xdr:col>9</xdr:col>
      <xdr:colOff>276225</xdr:colOff>
      <xdr:row>46</xdr:row>
      <xdr:rowOff>66675</xdr:rowOff>
    </xdr:to>
    <xdr:sp>
      <xdr:nvSpPr>
        <xdr:cNvPr id="1110" name="Text Box 1"/>
        <xdr:cNvSpPr txBox="1"/>
      </xdr:nvSpPr>
      <xdr:spPr>
        <a:xfrm>
          <a:off x="7987030" y="1454150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22</xdr:row>
      <xdr:rowOff>28575</xdr:rowOff>
    </xdr:from>
    <xdr:to>
      <xdr:col>2</xdr:col>
      <xdr:colOff>571500</xdr:colOff>
      <xdr:row>23</xdr:row>
      <xdr:rowOff>95250</xdr:rowOff>
    </xdr:to>
    <xdr:sp>
      <xdr:nvSpPr>
        <xdr:cNvPr id="1126" name="Text Box 1"/>
        <xdr:cNvSpPr txBox="1"/>
      </xdr:nvSpPr>
      <xdr:spPr>
        <a:xfrm>
          <a:off x="2106295" y="728218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60</xdr:row>
      <xdr:rowOff>0</xdr:rowOff>
    </xdr:from>
    <xdr:to>
      <xdr:col>2</xdr:col>
      <xdr:colOff>590550</xdr:colOff>
      <xdr:row>61</xdr:row>
      <xdr:rowOff>66675</xdr:rowOff>
    </xdr:to>
    <xdr:sp>
      <xdr:nvSpPr>
        <xdr:cNvPr id="1127" name="Text Box 1"/>
        <xdr:cNvSpPr txBox="1"/>
      </xdr:nvSpPr>
      <xdr:spPr>
        <a:xfrm>
          <a:off x="2125345" y="1929447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69</xdr:row>
      <xdr:rowOff>0</xdr:rowOff>
    </xdr:from>
    <xdr:to>
      <xdr:col>2</xdr:col>
      <xdr:colOff>590550</xdr:colOff>
      <xdr:row>70</xdr:row>
      <xdr:rowOff>66675</xdr:rowOff>
    </xdr:to>
    <xdr:sp>
      <xdr:nvSpPr>
        <xdr:cNvPr id="1128" name="Text Box 1"/>
        <xdr:cNvSpPr txBox="1"/>
      </xdr:nvSpPr>
      <xdr:spPr>
        <a:xfrm>
          <a:off x="2125345" y="2214626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68</xdr:row>
      <xdr:rowOff>0</xdr:rowOff>
    </xdr:from>
    <xdr:to>
      <xdr:col>2</xdr:col>
      <xdr:colOff>590550</xdr:colOff>
      <xdr:row>69</xdr:row>
      <xdr:rowOff>57150</xdr:rowOff>
    </xdr:to>
    <xdr:sp>
      <xdr:nvSpPr>
        <xdr:cNvPr id="1129" name="Text Box 1"/>
        <xdr:cNvSpPr txBox="1"/>
      </xdr:nvSpPr>
      <xdr:spPr>
        <a:xfrm>
          <a:off x="2125345" y="21829395"/>
          <a:ext cx="123825" cy="3740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48</xdr:row>
      <xdr:rowOff>0</xdr:rowOff>
    </xdr:from>
    <xdr:to>
      <xdr:col>2</xdr:col>
      <xdr:colOff>590550</xdr:colOff>
      <xdr:row>49</xdr:row>
      <xdr:rowOff>66675</xdr:rowOff>
    </xdr:to>
    <xdr:sp>
      <xdr:nvSpPr>
        <xdr:cNvPr id="1130" name="文本框 106"/>
        <xdr:cNvSpPr txBox="1"/>
      </xdr:nvSpPr>
      <xdr:spPr>
        <a:xfrm>
          <a:off x="2125345" y="1549209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48</xdr:row>
      <xdr:rowOff>0</xdr:rowOff>
    </xdr:from>
    <xdr:to>
      <xdr:col>2</xdr:col>
      <xdr:colOff>590550</xdr:colOff>
      <xdr:row>49</xdr:row>
      <xdr:rowOff>66675</xdr:rowOff>
    </xdr:to>
    <xdr:sp>
      <xdr:nvSpPr>
        <xdr:cNvPr id="1131" name="Text Box 1"/>
        <xdr:cNvSpPr txBox="1"/>
      </xdr:nvSpPr>
      <xdr:spPr>
        <a:xfrm>
          <a:off x="2125345" y="1549209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50</xdr:row>
      <xdr:rowOff>0</xdr:rowOff>
    </xdr:from>
    <xdr:to>
      <xdr:col>2</xdr:col>
      <xdr:colOff>590550</xdr:colOff>
      <xdr:row>51</xdr:row>
      <xdr:rowOff>66675</xdr:rowOff>
    </xdr:to>
    <xdr:sp>
      <xdr:nvSpPr>
        <xdr:cNvPr id="1132" name="Text Box 1"/>
        <xdr:cNvSpPr txBox="1"/>
      </xdr:nvSpPr>
      <xdr:spPr>
        <a:xfrm>
          <a:off x="2125345" y="1612582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50</xdr:row>
      <xdr:rowOff>0</xdr:rowOff>
    </xdr:from>
    <xdr:to>
      <xdr:col>2</xdr:col>
      <xdr:colOff>590550</xdr:colOff>
      <xdr:row>51</xdr:row>
      <xdr:rowOff>66675</xdr:rowOff>
    </xdr:to>
    <xdr:sp>
      <xdr:nvSpPr>
        <xdr:cNvPr id="1133" name="Text Box 1"/>
        <xdr:cNvSpPr txBox="1"/>
      </xdr:nvSpPr>
      <xdr:spPr>
        <a:xfrm>
          <a:off x="2125345" y="1612582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52</xdr:row>
      <xdr:rowOff>0</xdr:rowOff>
    </xdr:from>
    <xdr:to>
      <xdr:col>2</xdr:col>
      <xdr:colOff>590550</xdr:colOff>
      <xdr:row>53</xdr:row>
      <xdr:rowOff>66675</xdr:rowOff>
    </xdr:to>
    <xdr:sp>
      <xdr:nvSpPr>
        <xdr:cNvPr id="1134" name="Text Box 1"/>
        <xdr:cNvSpPr txBox="1"/>
      </xdr:nvSpPr>
      <xdr:spPr>
        <a:xfrm>
          <a:off x="2125345" y="1675955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45</xdr:row>
      <xdr:rowOff>0</xdr:rowOff>
    </xdr:from>
    <xdr:to>
      <xdr:col>2</xdr:col>
      <xdr:colOff>590550</xdr:colOff>
      <xdr:row>46</xdr:row>
      <xdr:rowOff>66675</xdr:rowOff>
    </xdr:to>
    <xdr:sp>
      <xdr:nvSpPr>
        <xdr:cNvPr id="1135" name="Text Box 1"/>
        <xdr:cNvSpPr txBox="1"/>
      </xdr:nvSpPr>
      <xdr:spPr>
        <a:xfrm>
          <a:off x="2125345" y="1454150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45</xdr:row>
      <xdr:rowOff>0</xdr:rowOff>
    </xdr:from>
    <xdr:to>
      <xdr:col>2</xdr:col>
      <xdr:colOff>590550</xdr:colOff>
      <xdr:row>46</xdr:row>
      <xdr:rowOff>19050</xdr:rowOff>
    </xdr:to>
    <xdr:sp>
      <xdr:nvSpPr>
        <xdr:cNvPr id="1136" name="Text Box 1"/>
        <xdr:cNvSpPr txBox="1"/>
      </xdr:nvSpPr>
      <xdr:spPr>
        <a:xfrm>
          <a:off x="2125345" y="1454150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45</xdr:row>
      <xdr:rowOff>0</xdr:rowOff>
    </xdr:from>
    <xdr:to>
      <xdr:col>2</xdr:col>
      <xdr:colOff>590550</xdr:colOff>
      <xdr:row>46</xdr:row>
      <xdr:rowOff>66675</xdr:rowOff>
    </xdr:to>
    <xdr:sp>
      <xdr:nvSpPr>
        <xdr:cNvPr id="1137" name="Text Box 1"/>
        <xdr:cNvSpPr txBox="1"/>
      </xdr:nvSpPr>
      <xdr:spPr>
        <a:xfrm>
          <a:off x="2125345" y="1454150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61</xdr:row>
      <xdr:rowOff>0</xdr:rowOff>
    </xdr:from>
    <xdr:to>
      <xdr:col>2</xdr:col>
      <xdr:colOff>590550</xdr:colOff>
      <xdr:row>62</xdr:row>
      <xdr:rowOff>66675</xdr:rowOff>
    </xdr:to>
    <xdr:sp>
      <xdr:nvSpPr>
        <xdr:cNvPr id="1138" name="Text Box 1"/>
        <xdr:cNvSpPr txBox="1"/>
      </xdr:nvSpPr>
      <xdr:spPr>
        <a:xfrm>
          <a:off x="2125345" y="1961134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71</xdr:row>
      <xdr:rowOff>0</xdr:rowOff>
    </xdr:from>
    <xdr:to>
      <xdr:col>2</xdr:col>
      <xdr:colOff>590550</xdr:colOff>
      <xdr:row>72</xdr:row>
      <xdr:rowOff>66675</xdr:rowOff>
    </xdr:to>
    <xdr:sp>
      <xdr:nvSpPr>
        <xdr:cNvPr id="1139" name="Text Box 1"/>
        <xdr:cNvSpPr txBox="1"/>
      </xdr:nvSpPr>
      <xdr:spPr>
        <a:xfrm>
          <a:off x="2125345" y="2277999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70</xdr:row>
      <xdr:rowOff>0</xdr:rowOff>
    </xdr:from>
    <xdr:to>
      <xdr:col>2</xdr:col>
      <xdr:colOff>571500</xdr:colOff>
      <xdr:row>71</xdr:row>
      <xdr:rowOff>66675</xdr:rowOff>
    </xdr:to>
    <xdr:sp>
      <xdr:nvSpPr>
        <xdr:cNvPr id="1140" name="Text Box 1"/>
        <xdr:cNvSpPr txBox="1"/>
      </xdr:nvSpPr>
      <xdr:spPr>
        <a:xfrm>
          <a:off x="2106295" y="2246312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71</xdr:row>
      <xdr:rowOff>0</xdr:rowOff>
    </xdr:from>
    <xdr:to>
      <xdr:col>2</xdr:col>
      <xdr:colOff>590550</xdr:colOff>
      <xdr:row>72</xdr:row>
      <xdr:rowOff>66675</xdr:rowOff>
    </xdr:to>
    <xdr:sp>
      <xdr:nvSpPr>
        <xdr:cNvPr id="1141" name="Text Box 1"/>
        <xdr:cNvSpPr txBox="1"/>
      </xdr:nvSpPr>
      <xdr:spPr>
        <a:xfrm>
          <a:off x="2125345" y="2277999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71</xdr:row>
      <xdr:rowOff>0</xdr:rowOff>
    </xdr:from>
    <xdr:to>
      <xdr:col>2</xdr:col>
      <xdr:colOff>590550</xdr:colOff>
      <xdr:row>72</xdr:row>
      <xdr:rowOff>19050</xdr:rowOff>
    </xdr:to>
    <xdr:sp>
      <xdr:nvSpPr>
        <xdr:cNvPr id="1142" name="Text Box 1"/>
        <xdr:cNvSpPr txBox="1"/>
      </xdr:nvSpPr>
      <xdr:spPr>
        <a:xfrm>
          <a:off x="2125345" y="2277999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71</xdr:row>
      <xdr:rowOff>0</xdr:rowOff>
    </xdr:from>
    <xdr:to>
      <xdr:col>2</xdr:col>
      <xdr:colOff>590550</xdr:colOff>
      <xdr:row>72</xdr:row>
      <xdr:rowOff>66675</xdr:rowOff>
    </xdr:to>
    <xdr:sp>
      <xdr:nvSpPr>
        <xdr:cNvPr id="1143" name="Text Box 1"/>
        <xdr:cNvSpPr txBox="1"/>
      </xdr:nvSpPr>
      <xdr:spPr>
        <a:xfrm>
          <a:off x="2125345" y="2277999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72</xdr:row>
      <xdr:rowOff>0</xdr:rowOff>
    </xdr:from>
    <xdr:to>
      <xdr:col>2</xdr:col>
      <xdr:colOff>590550</xdr:colOff>
      <xdr:row>73</xdr:row>
      <xdr:rowOff>66675</xdr:rowOff>
    </xdr:to>
    <xdr:sp>
      <xdr:nvSpPr>
        <xdr:cNvPr id="1144" name="Text Box 1"/>
        <xdr:cNvSpPr txBox="1"/>
      </xdr:nvSpPr>
      <xdr:spPr>
        <a:xfrm>
          <a:off x="2125345" y="2309685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72</xdr:row>
      <xdr:rowOff>0</xdr:rowOff>
    </xdr:from>
    <xdr:to>
      <xdr:col>2</xdr:col>
      <xdr:colOff>590550</xdr:colOff>
      <xdr:row>73</xdr:row>
      <xdr:rowOff>66675</xdr:rowOff>
    </xdr:to>
    <xdr:sp>
      <xdr:nvSpPr>
        <xdr:cNvPr id="1145" name="Text Box 1"/>
        <xdr:cNvSpPr txBox="1"/>
      </xdr:nvSpPr>
      <xdr:spPr>
        <a:xfrm>
          <a:off x="2125345" y="2309685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70</xdr:row>
      <xdr:rowOff>0</xdr:rowOff>
    </xdr:from>
    <xdr:to>
      <xdr:col>2</xdr:col>
      <xdr:colOff>590550</xdr:colOff>
      <xdr:row>71</xdr:row>
      <xdr:rowOff>66675</xdr:rowOff>
    </xdr:to>
    <xdr:sp>
      <xdr:nvSpPr>
        <xdr:cNvPr id="1146" name="Text Box 1"/>
        <xdr:cNvSpPr txBox="1"/>
      </xdr:nvSpPr>
      <xdr:spPr>
        <a:xfrm>
          <a:off x="2125345" y="2246312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71</xdr:row>
      <xdr:rowOff>0</xdr:rowOff>
    </xdr:from>
    <xdr:to>
      <xdr:col>2</xdr:col>
      <xdr:colOff>590550</xdr:colOff>
      <xdr:row>72</xdr:row>
      <xdr:rowOff>200025</xdr:rowOff>
    </xdr:to>
    <xdr:sp>
      <xdr:nvSpPr>
        <xdr:cNvPr id="1147" name="Text Box 1"/>
        <xdr:cNvSpPr txBox="1"/>
      </xdr:nvSpPr>
      <xdr:spPr>
        <a:xfrm>
          <a:off x="2125345" y="22779990"/>
          <a:ext cx="123825" cy="51689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71</xdr:row>
      <xdr:rowOff>0</xdr:rowOff>
    </xdr:from>
    <xdr:to>
      <xdr:col>2</xdr:col>
      <xdr:colOff>590550</xdr:colOff>
      <xdr:row>72</xdr:row>
      <xdr:rowOff>200025</xdr:rowOff>
    </xdr:to>
    <xdr:sp>
      <xdr:nvSpPr>
        <xdr:cNvPr id="1148" name="Text Box 1"/>
        <xdr:cNvSpPr txBox="1"/>
      </xdr:nvSpPr>
      <xdr:spPr>
        <a:xfrm>
          <a:off x="2125345" y="22779990"/>
          <a:ext cx="123825" cy="51689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45</xdr:row>
      <xdr:rowOff>0</xdr:rowOff>
    </xdr:from>
    <xdr:to>
      <xdr:col>2</xdr:col>
      <xdr:colOff>590550</xdr:colOff>
      <xdr:row>46</xdr:row>
      <xdr:rowOff>66675</xdr:rowOff>
    </xdr:to>
    <xdr:sp>
      <xdr:nvSpPr>
        <xdr:cNvPr id="1149" name="Text Box 1"/>
        <xdr:cNvSpPr txBox="1"/>
      </xdr:nvSpPr>
      <xdr:spPr>
        <a:xfrm>
          <a:off x="2125345" y="1454150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45</xdr:row>
      <xdr:rowOff>0</xdr:rowOff>
    </xdr:from>
    <xdr:to>
      <xdr:col>2</xdr:col>
      <xdr:colOff>590550</xdr:colOff>
      <xdr:row>46</xdr:row>
      <xdr:rowOff>19050</xdr:rowOff>
    </xdr:to>
    <xdr:sp>
      <xdr:nvSpPr>
        <xdr:cNvPr id="1150" name="Text Box 1"/>
        <xdr:cNvSpPr txBox="1"/>
      </xdr:nvSpPr>
      <xdr:spPr>
        <a:xfrm>
          <a:off x="2125345" y="14541500"/>
          <a:ext cx="123825" cy="33591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45</xdr:row>
      <xdr:rowOff>0</xdr:rowOff>
    </xdr:from>
    <xdr:to>
      <xdr:col>2</xdr:col>
      <xdr:colOff>590550</xdr:colOff>
      <xdr:row>46</xdr:row>
      <xdr:rowOff>66675</xdr:rowOff>
    </xdr:to>
    <xdr:sp>
      <xdr:nvSpPr>
        <xdr:cNvPr id="1151" name="Text Box 1"/>
        <xdr:cNvSpPr txBox="1"/>
      </xdr:nvSpPr>
      <xdr:spPr>
        <a:xfrm>
          <a:off x="2125345" y="14541500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48</xdr:row>
      <xdr:rowOff>0</xdr:rowOff>
    </xdr:from>
    <xdr:to>
      <xdr:col>2</xdr:col>
      <xdr:colOff>590550</xdr:colOff>
      <xdr:row>49</xdr:row>
      <xdr:rowOff>66675</xdr:rowOff>
    </xdr:to>
    <xdr:sp>
      <xdr:nvSpPr>
        <xdr:cNvPr id="1152" name="Text Box 1"/>
        <xdr:cNvSpPr txBox="1"/>
      </xdr:nvSpPr>
      <xdr:spPr>
        <a:xfrm>
          <a:off x="2125345" y="1549209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466725</xdr:colOff>
      <xdr:row>48</xdr:row>
      <xdr:rowOff>0</xdr:rowOff>
    </xdr:from>
    <xdr:to>
      <xdr:col>2</xdr:col>
      <xdr:colOff>590550</xdr:colOff>
      <xdr:row>49</xdr:row>
      <xdr:rowOff>66675</xdr:rowOff>
    </xdr:to>
    <xdr:sp>
      <xdr:nvSpPr>
        <xdr:cNvPr id="1153" name="Text Box 1"/>
        <xdr:cNvSpPr txBox="1"/>
      </xdr:nvSpPr>
      <xdr:spPr>
        <a:xfrm>
          <a:off x="2125345" y="1549209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152400</xdr:colOff>
      <xdr:row>50</xdr:row>
      <xdr:rowOff>0</xdr:rowOff>
    </xdr:from>
    <xdr:to>
      <xdr:col>9</xdr:col>
      <xdr:colOff>276225</xdr:colOff>
      <xdr:row>51</xdr:row>
      <xdr:rowOff>66675</xdr:rowOff>
    </xdr:to>
    <xdr:sp>
      <xdr:nvSpPr>
        <xdr:cNvPr id="1154" name="Text Box 1"/>
        <xdr:cNvSpPr txBox="1"/>
      </xdr:nvSpPr>
      <xdr:spPr>
        <a:xfrm>
          <a:off x="7987030" y="1612582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25</xdr:row>
      <xdr:rowOff>28575</xdr:rowOff>
    </xdr:from>
    <xdr:to>
      <xdr:col>2</xdr:col>
      <xdr:colOff>571500</xdr:colOff>
      <xdr:row>26</xdr:row>
      <xdr:rowOff>95250</xdr:rowOff>
    </xdr:to>
    <xdr:sp>
      <xdr:nvSpPr>
        <xdr:cNvPr id="1155" name="Text Box 1"/>
        <xdr:cNvSpPr txBox="1"/>
      </xdr:nvSpPr>
      <xdr:spPr>
        <a:xfrm>
          <a:off x="2106295" y="8232775"/>
          <a:ext cx="123825" cy="3835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4097" name="Text Box 1"/>
        <xdr:cNvSpPr txBox="1"/>
      </xdr:nvSpPr>
      <xdr:spPr>
        <a:xfrm>
          <a:off x="1552575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4098" name="Text Box 1"/>
        <xdr:cNvSpPr txBox="1"/>
      </xdr:nvSpPr>
      <xdr:spPr>
        <a:xfrm>
          <a:off x="1552575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4099" name="Text Box 1"/>
        <xdr:cNvSpPr txBox="1"/>
      </xdr:nvSpPr>
      <xdr:spPr>
        <a:xfrm>
          <a:off x="1552575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11</xdr:row>
      <xdr:rowOff>0</xdr:rowOff>
    </xdr:from>
    <xdr:to>
      <xdr:col>2</xdr:col>
      <xdr:colOff>581025</xdr:colOff>
      <xdr:row>11</xdr:row>
      <xdr:rowOff>390525</xdr:rowOff>
    </xdr:to>
    <xdr:sp>
      <xdr:nvSpPr>
        <xdr:cNvPr id="4100" name="Text Box 1"/>
        <xdr:cNvSpPr txBox="1"/>
      </xdr:nvSpPr>
      <xdr:spPr>
        <a:xfrm>
          <a:off x="1552575" y="4124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447675</xdr:colOff>
      <xdr:row>12</xdr:row>
      <xdr:rowOff>152400</xdr:rowOff>
    </xdr:from>
    <xdr:to>
      <xdr:col>2</xdr:col>
      <xdr:colOff>571500</xdr:colOff>
      <xdr:row>14</xdr:row>
      <xdr:rowOff>28575</xdr:rowOff>
    </xdr:to>
    <xdr:sp>
      <xdr:nvSpPr>
        <xdr:cNvPr id="4101" name="Text Box 1"/>
        <xdr:cNvSpPr txBox="1"/>
      </xdr:nvSpPr>
      <xdr:spPr>
        <a:xfrm>
          <a:off x="1543050" y="4886325"/>
          <a:ext cx="123825" cy="1809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457200</xdr:colOff>
      <xdr:row>13</xdr:row>
      <xdr:rowOff>0</xdr:rowOff>
    </xdr:from>
    <xdr:to>
      <xdr:col>2</xdr:col>
      <xdr:colOff>581025</xdr:colOff>
      <xdr:row>14</xdr:row>
      <xdr:rowOff>238125</xdr:rowOff>
    </xdr:to>
    <xdr:sp>
      <xdr:nvSpPr>
        <xdr:cNvPr id="4102" name="Text Box 1"/>
        <xdr:cNvSpPr txBox="1"/>
      </xdr:nvSpPr>
      <xdr:spPr>
        <a:xfrm>
          <a:off x="1552575" y="4886325"/>
          <a:ext cx="123825" cy="39052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3"/>
  <sheetViews>
    <sheetView tabSelected="1" zoomScale="70" zoomScaleNormal="70" workbookViewId="0">
      <selection activeCell="AD9" sqref="AD9"/>
    </sheetView>
  </sheetViews>
  <sheetFormatPr defaultColWidth="9" defaultRowHeight="13.5"/>
  <cols>
    <col min="1" max="1" width="3.375" style="90" customWidth="1"/>
    <col min="2" max="2" width="18.3916666666667" style="90" customWidth="1"/>
    <col min="3" max="3" width="12.675" style="90" customWidth="1"/>
    <col min="4" max="4" width="4.375" style="90" customWidth="1"/>
    <col min="5" max="5" width="19.2833333333333" style="91" customWidth="1"/>
    <col min="6" max="6" width="13.9166666666667" style="90" customWidth="1"/>
    <col min="7" max="7" width="13.925" style="90" customWidth="1"/>
    <col min="8" max="8" width="9.375" style="90" customWidth="1"/>
    <col min="9" max="9" width="7.5" style="90" customWidth="1"/>
    <col min="10" max="10" width="11" style="90" customWidth="1"/>
    <col min="11" max="11" width="7.5" style="90" customWidth="1"/>
    <col min="12" max="12" width="8" style="90" customWidth="1"/>
    <col min="13" max="13" width="9.25" style="90" customWidth="1"/>
    <col min="14" max="14" width="11.75" style="90" customWidth="1"/>
    <col min="15" max="15" width="9.375" style="90" customWidth="1"/>
    <col min="16" max="16" width="9.5" style="92" customWidth="1"/>
    <col min="17" max="17" width="9.625" style="92" customWidth="1"/>
    <col min="18" max="18" width="6.25" style="90" customWidth="1"/>
    <col min="19" max="19" width="9.5" style="90" customWidth="1"/>
    <col min="20" max="21" width="13.925" style="90" customWidth="1"/>
    <col min="22" max="22" width="6.125" style="90" customWidth="1"/>
    <col min="23" max="16381" width="9" style="90"/>
  </cols>
  <sheetData>
    <row r="1" ht="35.25" customHeight="1" spans="1:17">
      <c r="A1" s="93" t="s">
        <v>0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ht="30.75" customHeight="1" spans="1:2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142"/>
      <c r="U2" s="142"/>
      <c r="V2" s="95"/>
    </row>
    <row r="3" ht="24.95" customHeight="1" spans="1:22">
      <c r="A3" s="96" t="s">
        <v>2</v>
      </c>
      <c r="B3" s="96" t="s">
        <v>3</v>
      </c>
      <c r="C3" s="96" t="s">
        <v>4</v>
      </c>
      <c r="D3" s="96" t="s">
        <v>5</v>
      </c>
      <c r="E3" s="96" t="s">
        <v>6</v>
      </c>
      <c r="F3" s="96" t="s">
        <v>7</v>
      </c>
      <c r="G3" s="96" t="s">
        <v>8</v>
      </c>
      <c r="H3" s="97" t="s">
        <v>9</v>
      </c>
      <c r="I3" s="97"/>
      <c r="J3" s="97" t="s">
        <v>10</v>
      </c>
      <c r="K3" s="97"/>
      <c r="L3" s="97"/>
      <c r="M3" s="97"/>
      <c r="N3" s="97" t="s">
        <v>11</v>
      </c>
      <c r="O3" s="97"/>
      <c r="P3" s="97"/>
      <c r="Q3" s="97"/>
      <c r="R3" s="96" t="s">
        <v>12</v>
      </c>
      <c r="S3" s="96" t="s">
        <v>13</v>
      </c>
      <c r="T3" s="143" t="s">
        <v>14</v>
      </c>
      <c r="U3" s="144"/>
      <c r="V3" s="96" t="s">
        <v>15</v>
      </c>
    </row>
    <row r="4" ht="33" customHeight="1" spans="1:22">
      <c r="A4" s="98"/>
      <c r="B4" s="98"/>
      <c r="C4" s="98"/>
      <c r="D4" s="98"/>
      <c r="E4" s="98"/>
      <c r="F4" s="98"/>
      <c r="G4" s="98"/>
      <c r="H4" s="96" t="s">
        <v>16</v>
      </c>
      <c r="I4" s="96" t="s">
        <v>17</v>
      </c>
      <c r="J4" s="96" t="s">
        <v>18</v>
      </c>
      <c r="K4" s="96" t="s">
        <v>19</v>
      </c>
      <c r="L4" s="96" t="s">
        <v>20</v>
      </c>
      <c r="M4" s="132" t="s">
        <v>21</v>
      </c>
      <c r="N4" s="133" t="s">
        <v>22</v>
      </c>
      <c r="O4" s="133" t="s">
        <v>23</v>
      </c>
      <c r="P4" s="133" t="s">
        <v>24</v>
      </c>
      <c r="Q4" s="133" t="s">
        <v>21</v>
      </c>
      <c r="R4" s="98"/>
      <c r="S4" s="98"/>
      <c r="T4" s="145"/>
      <c r="U4" s="146"/>
      <c r="V4" s="98"/>
    </row>
    <row r="5" ht="18" customHeight="1" spans="1:22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34"/>
      <c r="N5" s="133"/>
      <c r="O5" s="133"/>
      <c r="P5" s="133"/>
      <c r="Q5" s="133"/>
      <c r="R5" s="99"/>
      <c r="S5" s="99"/>
      <c r="T5" s="147" t="s">
        <v>25</v>
      </c>
      <c r="U5" s="147" t="s">
        <v>26</v>
      </c>
      <c r="V5" s="99"/>
    </row>
    <row r="6" ht="30" customHeight="1" spans="1:22">
      <c r="A6" s="99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134">
        <v>13</v>
      </c>
      <c r="N6" s="134">
        <v>14</v>
      </c>
      <c r="O6" s="134">
        <v>15</v>
      </c>
      <c r="P6" s="134">
        <v>16</v>
      </c>
      <c r="Q6" s="134">
        <v>17</v>
      </c>
      <c r="R6" s="99">
        <v>18</v>
      </c>
      <c r="S6" s="99">
        <v>19</v>
      </c>
      <c r="T6" s="148">
        <v>20</v>
      </c>
      <c r="U6" s="149"/>
      <c r="V6" s="99">
        <v>21</v>
      </c>
    </row>
    <row r="7" ht="24.95" customHeight="1" spans="1:22">
      <c r="A7" s="100">
        <v>1</v>
      </c>
      <c r="B7" s="101" t="s">
        <v>27</v>
      </c>
      <c r="C7" s="102" t="s">
        <v>28</v>
      </c>
      <c r="D7" s="103" t="s">
        <v>29</v>
      </c>
      <c r="E7" s="104" t="s">
        <v>30</v>
      </c>
      <c r="F7" s="100" t="s">
        <v>31</v>
      </c>
      <c r="G7" s="100" t="s">
        <v>32</v>
      </c>
      <c r="H7" s="105">
        <v>7089</v>
      </c>
      <c r="I7" s="100"/>
      <c r="J7" s="100">
        <f t="shared" ref="J7:J15" si="0">H7*0.16</f>
        <v>1134.24</v>
      </c>
      <c r="K7" s="100"/>
      <c r="L7" s="100"/>
      <c r="M7" s="100">
        <f t="shared" ref="M7:M15" si="1">L7+K7+J7</f>
        <v>1134.24</v>
      </c>
      <c r="N7" s="100"/>
      <c r="O7" s="100"/>
      <c r="P7" s="100"/>
      <c r="Q7" s="100"/>
      <c r="R7" s="136">
        <v>1</v>
      </c>
      <c r="S7" s="100">
        <f t="shared" ref="S7:S70" si="2">Q7+M7</f>
        <v>1134.24</v>
      </c>
      <c r="T7" s="150" t="s">
        <v>33</v>
      </c>
      <c r="U7" s="151">
        <v>45047</v>
      </c>
      <c r="V7" s="100">
        <f t="shared" ref="V7:V68" si="3">DATEDIF(T7,U7,"M")+1</f>
        <v>29</v>
      </c>
    </row>
    <row r="8" ht="24.95" customHeight="1" spans="1:22">
      <c r="A8" s="100">
        <v>2</v>
      </c>
      <c r="B8" s="106"/>
      <c r="C8" s="102" t="s">
        <v>34</v>
      </c>
      <c r="D8" s="103" t="s">
        <v>29</v>
      </c>
      <c r="E8" s="107" t="s">
        <v>35</v>
      </c>
      <c r="F8" s="100" t="s">
        <v>36</v>
      </c>
      <c r="G8" s="100" t="s">
        <v>32</v>
      </c>
      <c r="H8" s="105">
        <v>7089</v>
      </c>
      <c r="I8" s="100"/>
      <c r="J8" s="100">
        <f t="shared" si="0"/>
        <v>1134.24</v>
      </c>
      <c r="K8" s="100"/>
      <c r="L8" s="100"/>
      <c r="M8" s="100">
        <f t="shared" si="1"/>
        <v>1134.24</v>
      </c>
      <c r="N8" s="100"/>
      <c r="O8" s="100"/>
      <c r="P8" s="100"/>
      <c r="Q8" s="100"/>
      <c r="R8" s="136">
        <v>1</v>
      </c>
      <c r="S8" s="100">
        <f t="shared" si="2"/>
        <v>1134.24</v>
      </c>
      <c r="T8" s="103" t="s">
        <v>37</v>
      </c>
      <c r="U8" s="151">
        <v>45047</v>
      </c>
      <c r="V8" s="100">
        <f t="shared" si="3"/>
        <v>27</v>
      </c>
    </row>
    <row r="9" ht="24.95" customHeight="1" spans="1:22">
      <c r="A9" s="100">
        <v>3</v>
      </c>
      <c r="B9" s="106"/>
      <c r="C9" s="103" t="s">
        <v>38</v>
      </c>
      <c r="D9" s="103" t="s">
        <v>39</v>
      </c>
      <c r="E9" s="103" t="s">
        <v>40</v>
      </c>
      <c r="F9" s="100" t="s">
        <v>41</v>
      </c>
      <c r="G9" s="100" t="s">
        <v>32</v>
      </c>
      <c r="H9" s="100">
        <v>7089</v>
      </c>
      <c r="I9" s="100"/>
      <c r="J9" s="100">
        <f t="shared" si="0"/>
        <v>1134.24</v>
      </c>
      <c r="K9" s="100"/>
      <c r="L9" s="100"/>
      <c r="M9" s="100">
        <f t="shared" si="1"/>
        <v>1134.24</v>
      </c>
      <c r="N9" s="100"/>
      <c r="O9" s="100"/>
      <c r="P9" s="100"/>
      <c r="Q9" s="100"/>
      <c r="R9" s="136">
        <v>1</v>
      </c>
      <c r="S9" s="100">
        <f t="shared" si="2"/>
        <v>1134.24</v>
      </c>
      <c r="T9" s="103" t="s">
        <v>42</v>
      </c>
      <c r="U9" s="151">
        <v>45047</v>
      </c>
      <c r="V9" s="100">
        <f t="shared" si="3"/>
        <v>22</v>
      </c>
    </row>
    <row r="10" ht="24.95" customHeight="1" spans="1:22">
      <c r="A10" s="100">
        <v>4</v>
      </c>
      <c r="B10" s="106"/>
      <c r="C10" s="103" t="s">
        <v>43</v>
      </c>
      <c r="D10" s="103" t="s">
        <v>39</v>
      </c>
      <c r="E10" s="103" t="s">
        <v>44</v>
      </c>
      <c r="F10" s="100" t="s">
        <v>45</v>
      </c>
      <c r="G10" s="100" t="s">
        <v>32</v>
      </c>
      <c r="H10" s="100">
        <v>7089</v>
      </c>
      <c r="I10" s="100"/>
      <c r="J10" s="100">
        <f t="shared" si="0"/>
        <v>1134.24</v>
      </c>
      <c r="K10" s="100"/>
      <c r="L10" s="100"/>
      <c r="M10" s="100">
        <f t="shared" si="1"/>
        <v>1134.24</v>
      </c>
      <c r="N10" s="100"/>
      <c r="O10" s="100"/>
      <c r="P10" s="100"/>
      <c r="Q10" s="100"/>
      <c r="R10" s="136">
        <v>1</v>
      </c>
      <c r="S10" s="100">
        <f t="shared" si="2"/>
        <v>1134.24</v>
      </c>
      <c r="T10" s="103" t="s">
        <v>46</v>
      </c>
      <c r="U10" s="151">
        <v>45047</v>
      </c>
      <c r="V10" s="100">
        <f t="shared" si="3"/>
        <v>18</v>
      </c>
    </row>
    <row r="11" ht="24.95" customHeight="1" spans="1:22">
      <c r="A11" s="100">
        <v>5</v>
      </c>
      <c r="B11" s="106"/>
      <c r="C11" s="103" t="s">
        <v>47</v>
      </c>
      <c r="D11" s="103" t="s">
        <v>29</v>
      </c>
      <c r="E11" s="103" t="s">
        <v>48</v>
      </c>
      <c r="F11" s="108" t="s">
        <v>49</v>
      </c>
      <c r="G11" s="100" t="s">
        <v>32</v>
      </c>
      <c r="H11" s="100">
        <v>7089</v>
      </c>
      <c r="I11" s="100"/>
      <c r="J11" s="100">
        <f t="shared" si="0"/>
        <v>1134.24</v>
      </c>
      <c r="K11" s="100"/>
      <c r="L11" s="100"/>
      <c r="M11" s="100">
        <f t="shared" si="1"/>
        <v>1134.24</v>
      </c>
      <c r="N11" s="100"/>
      <c r="O11" s="100"/>
      <c r="P11" s="100"/>
      <c r="Q11" s="100"/>
      <c r="R11" s="136">
        <v>1</v>
      </c>
      <c r="S11" s="100">
        <f t="shared" si="2"/>
        <v>1134.24</v>
      </c>
      <c r="T11" s="103" t="s">
        <v>46</v>
      </c>
      <c r="U11" s="151">
        <v>45047</v>
      </c>
      <c r="V11" s="100">
        <f t="shared" si="3"/>
        <v>18</v>
      </c>
    </row>
    <row r="12" ht="24.95" customHeight="1" spans="1:22">
      <c r="A12" s="100">
        <v>6</v>
      </c>
      <c r="B12" s="106"/>
      <c r="C12" s="103" t="s">
        <v>50</v>
      </c>
      <c r="D12" s="109" t="s">
        <v>29</v>
      </c>
      <c r="E12" s="100" t="s">
        <v>51</v>
      </c>
      <c r="F12" s="100" t="s">
        <v>52</v>
      </c>
      <c r="G12" s="100" t="s">
        <v>32</v>
      </c>
      <c r="H12" s="100">
        <v>7089</v>
      </c>
      <c r="I12" s="100"/>
      <c r="J12" s="100">
        <f t="shared" si="0"/>
        <v>1134.24</v>
      </c>
      <c r="K12" s="100"/>
      <c r="L12" s="100"/>
      <c r="M12" s="100">
        <f t="shared" si="1"/>
        <v>1134.24</v>
      </c>
      <c r="N12" s="100"/>
      <c r="O12" s="100"/>
      <c r="P12" s="100"/>
      <c r="Q12" s="100"/>
      <c r="R12" s="136">
        <v>1</v>
      </c>
      <c r="S12" s="100">
        <f t="shared" si="2"/>
        <v>1134.24</v>
      </c>
      <c r="T12" s="103" t="s">
        <v>53</v>
      </c>
      <c r="U12" s="151">
        <v>45047</v>
      </c>
      <c r="V12" s="100">
        <f t="shared" si="3"/>
        <v>13</v>
      </c>
    </row>
    <row r="13" ht="24.95" customHeight="1" spans="1:22">
      <c r="A13" s="100">
        <v>7</v>
      </c>
      <c r="B13" s="106"/>
      <c r="C13" s="103" t="s">
        <v>54</v>
      </c>
      <c r="D13" s="109" t="s">
        <v>39</v>
      </c>
      <c r="E13" s="100" t="s">
        <v>55</v>
      </c>
      <c r="F13" s="100" t="s">
        <v>56</v>
      </c>
      <c r="G13" s="100" t="s">
        <v>32</v>
      </c>
      <c r="H13" s="100">
        <v>7089</v>
      </c>
      <c r="I13" s="100"/>
      <c r="J13" s="100">
        <f t="shared" si="0"/>
        <v>1134.24</v>
      </c>
      <c r="K13" s="100"/>
      <c r="L13" s="100"/>
      <c r="M13" s="100">
        <f t="shared" si="1"/>
        <v>1134.24</v>
      </c>
      <c r="N13" s="100"/>
      <c r="O13" s="100"/>
      <c r="P13" s="100"/>
      <c r="Q13" s="100"/>
      <c r="R13" s="136">
        <v>1</v>
      </c>
      <c r="S13" s="100">
        <f t="shared" si="2"/>
        <v>1134.24</v>
      </c>
      <c r="T13" s="103" t="s">
        <v>57</v>
      </c>
      <c r="U13" s="151">
        <v>45047</v>
      </c>
      <c r="V13" s="100">
        <f t="shared" si="3"/>
        <v>12</v>
      </c>
    </row>
    <row r="14" ht="24.95" customHeight="1" spans="1:22">
      <c r="A14" s="100">
        <v>8</v>
      </c>
      <c r="B14" s="106"/>
      <c r="C14" s="103" t="s">
        <v>58</v>
      </c>
      <c r="D14" s="109" t="s">
        <v>29</v>
      </c>
      <c r="E14" s="103" t="s">
        <v>59</v>
      </c>
      <c r="F14" s="108" t="s">
        <v>60</v>
      </c>
      <c r="G14" s="100" t="s">
        <v>32</v>
      </c>
      <c r="H14" s="100">
        <v>5666</v>
      </c>
      <c r="I14" s="100"/>
      <c r="J14" s="100">
        <f t="shared" si="0"/>
        <v>906.56</v>
      </c>
      <c r="K14" s="100"/>
      <c r="L14" s="100"/>
      <c r="M14" s="100">
        <f t="shared" si="1"/>
        <v>906.56</v>
      </c>
      <c r="N14" s="100"/>
      <c r="O14" s="100"/>
      <c r="P14" s="100"/>
      <c r="Q14" s="100"/>
      <c r="R14" s="136">
        <v>1</v>
      </c>
      <c r="S14" s="100">
        <f t="shared" si="2"/>
        <v>906.56</v>
      </c>
      <c r="T14" s="103" t="s">
        <v>61</v>
      </c>
      <c r="U14" s="151">
        <v>45047</v>
      </c>
      <c r="V14" s="100">
        <f t="shared" si="3"/>
        <v>3</v>
      </c>
    </row>
    <row r="15" ht="24.95" customHeight="1" spans="1:22">
      <c r="A15" s="100">
        <v>9</v>
      </c>
      <c r="B15" s="106"/>
      <c r="C15" s="110" t="s">
        <v>62</v>
      </c>
      <c r="D15" s="110" t="s">
        <v>39</v>
      </c>
      <c r="E15" s="111" t="s">
        <v>63</v>
      </c>
      <c r="F15" s="103" t="s">
        <v>64</v>
      </c>
      <c r="G15" s="100" t="s">
        <v>32</v>
      </c>
      <c r="H15" s="100">
        <v>6666</v>
      </c>
      <c r="I15" s="100"/>
      <c r="J15" s="100">
        <f t="shared" si="0"/>
        <v>1066.56</v>
      </c>
      <c r="K15" s="100"/>
      <c r="L15" s="100"/>
      <c r="M15" s="100">
        <f t="shared" si="1"/>
        <v>1066.56</v>
      </c>
      <c r="N15" s="100"/>
      <c r="O15" s="100"/>
      <c r="P15" s="100"/>
      <c r="Q15" s="100"/>
      <c r="R15" s="136">
        <v>1</v>
      </c>
      <c r="S15" s="100">
        <f t="shared" si="2"/>
        <v>1066.56</v>
      </c>
      <c r="T15" s="103" t="s">
        <v>65</v>
      </c>
      <c r="U15" s="151">
        <v>45047</v>
      </c>
      <c r="V15" s="100">
        <f t="shared" si="3"/>
        <v>1</v>
      </c>
    </row>
    <row r="16" ht="24.95" customHeight="1" spans="1:22">
      <c r="A16" s="100">
        <v>10</v>
      </c>
      <c r="B16" s="106"/>
      <c r="C16" s="110" t="s">
        <v>66</v>
      </c>
      <c r="D16" s="110" t="s">
        <v>29</v>
      </c>
      <c r="E16" s="103" t="s">
        <v>67</v>
      </c>
      <c r="F16" s="100" t="s">
        <v>68</v>
      </c>
      <c r="G16" s="112" t="s">
        <v>69</v>
      </c>
      <c r="H16" s="112">
        <v>4333</v>
      </c>
      <c r="I16" s="135">
        <v>7089</v>
      </c>
      <c r="J16" s="113">
        <f>ROUND(H16*0.16,2)</f>
        <v>693.28</v>
      </c>
      <c r="K16" s="113">
        <f>ROUND(I16*0.09,2)</f>
        <v>638.01</v>
      </c>
      <c r="L16" s="113">
        <f>ROUND(H16*0.005,2)</f>
        <v>21.67</v>
      </c>
      <c r="M16" s="113">
        <f>J16+K16+L16</f>
        <v>1352.96</v>
      </c>
      <c r="N16" s="113">
        <f>ROUND(H16*0.08,2)</f>
        <v>346.64</v>
      </c>
      <c r="O16" s="113">
        <f>ROUND(I16*0.02,2)</f>
        <v>141.78</v>
      </c>
      <c r="P16" s="113">
        <f>ROUND(H16*0.005,2)</f>
        <v>21.67</v>
      </c>
      <c r="Q16" s="113">
        <f>P16+O16+N16</f>
        <v>510.09</v>
      </c>
      <c r="R16" s="152">
        <v>1</v>
      </c>
      <c r="S16" s="100">
        <f t="shared" si="2"/>
        <v>1863.05</v>
      </c>
      <c r="T16" s="153" t="s">
        <v>70</v>
      </c>
      <c r="U16" s="151">
        <v>45047</v>
      </c>
      <c r="V16" s="100">
        <f t="shared" si="3"/>
        <v>2</v>
      </c>
    </row>
    <row r="17" ht="24.95" customHeight="1" spans="1:22">
      <c r="A17" s="100">
        <v>11</v>
      </c>
      <c r="B17" s="113"/>
      <c r="C17" s="110" t="s">
        <v>71</v>
      </c>
      <c r="D17" s="110" t="s">
        <v>39</v>
      </c>
      <c r="E17" s="103" t="s">
        <v>72</v>
      </c>
      <c r="F17" s="100" t="s">
        <v>73</v>
      </c>
      <c r="G17" s="112" t="s">
        <v>69</v>
      </c>
      <c r="H17" s="112">
        <v>4333</v>
      </c>
      <c r="I17" s="135">
        <v>7089</v>
      </c>
      <c r="J17" s="113">
        <f>ROUND(H17*0.16,2)</f>
        <v>693.28</v>
      </c>
      <c r="K17" s="113">
        <f>ROUND(I17*0.09,2)</f>
        <v>638.01</v>
      </c>
      <c r="L17" s="113">
        <f>ROUND(H17*0.005,2)</f>
        <v>21.67</v>
      </c>
      <c r="M17" s="113">
        <f>J17+K17+L17</f>
        <v>1352.96</v>
      </c>
      <c r="N17" s="113">
        <f>ROUND(H17*0.08,2)</f>
        <v>346.64</v>
      </c>
      <c r="O17" s="113">
        <f>ROUND(I17*0.02,2)</f>
        <v>141.78</v>
      </c>
      <c r="P17" s="113">
        <f>ROUND(H17*0.005,2)</f>
        <v>21.67</v>
      </c>
      <c r="Q17" s="113">
        <f>P17+O17+N17</f>
        <v>510.09</v>
      </c>
      <c r="R17" s="136">
        <v>1</v>
      </c>
      <c r="S17" s="100">
        <f t="shared" si="2"/>
        <v>1863.05</v>
      </c>
      <c r="T17" s="153" t="s">
        <v>70</v>
      </c>
      <c r="U17" s="151">
        <v>45047</v>
      </c>
      <c r="V17" s="100">
        <f t="shared" si="3"/>
        <v>2</v>
      </c>
    </row>
    <row r="18" ht="24.95" customHeight="1" spans="1:22">
      <c r="A18" s="100">
        <v>12</v>
      </c>
      <c r="B18" s="100" t="s">
        <v>74</v>
      </c>
      <c r="C18" s="100" t="s">
        <v>75</v>
      </c>
      <c r="D18" s="100" t="s">
        <v>29</v>
      </c>
      <c r="E18" s="105" t="s">
        <v>76</v>
      </c>
      <c r="F18" s="105" t="s">
        <v>77</v>
      </c>
      <c r="G18" s="100" t="s">
        <v>32</v>
      </c>
      <c r="H18" s="100">
        <v>7089</v>
      </c>
      <c r="I18" s="100"/>
      <c r="J18" s="100">
        <f t="shared" ref="J18:J25" si="4">H18*0.16</f>
        <v>1134.24</v>
      </c>
      <c r="K18" s="100"/>
      <c r="L18" s="100"/>
      <c r="M18" s="100">
        <f t="shared" ref="M18:M39" si="5">L18+K18+J18</f>
        <v>1134.24</v>
      </c>
      <c r="N18" s="100"/>
      <c r="O18" s="100"/>
      <c r="P18" s="100"/>
      <c r="Q18" s="100"/>
      <c r="R18" s="136">
        <v>1</v>
      </c>
      <c r="S18" s="100">
        <f t="shared" si="2"/>
        <v>1134.24</v>
      </c>
      <c r="T18" s="154">
        <v>44105</v>
      </c>
      <c r="U18" s="151">
        <v>45047</v>
      </c>
      <c r="V18" s="100">
        <f t="shared" si="3"/>
        <v>32</v>
      </c>
    </row>
    <row r="19" ht="24.95" customHeight="1" spans="1:22">
      <c r="A19" s="100">
        <v>13</v>
      </c>
      <c r="B19" s="100"/>
      <c r="C19" s="100" t="s">
        <v>78</v>
      </c>
      <c r="D19" s="100" t="s">
        <v>39</v>
      </c>
      <c r="E19" s="100" t="s">
        <v>79</v>
      </c>
      <c r="F19" s="100" t="s">
        <v>80</v>
      </c>
      <c r="G19" s="100" t="s">
        <v>32</v>
      </c>
      <c r="H19" s="100">
        <v>7089</v>
      </c>
      <c r="I19" s="100"/>
      <c r="J19" s="100">
        <f t="shared" si="4"/>
        <v>1134.24</v>
      </c>
      <c r="K19" s="100"/>
      <c r="L19" s="100"/>
      <c r="M19" s="100">
        <f t="shared" si="5"/>
        <v>1134.24</v>
      </c>
      <c r="N19" s="100"/>
      <c r="O19" s="100"/>
      <c r="P19" s="100"/>
      <c r="Q19" s="100"/>
      <c r="R19" s="136">
        <v>1</v>
      </c>
      <c r="S19" s="100">
        <f t="shared" si="2"/>
        <v>1134.24</v>
      </c>
      <c r="T19" s="155">
        <v>44378</v>
      </c>
      <c r="U19" s="151">
        <v>45047</v>
      </c>
      <c r="V19" s="100">
        <f t="shared" si="3"/>
        <v>23</v>
      </c>
    </row>
    <row r="20" ht="24.95" customHeight="1" spans="1:22">
      <c r="A20" s="100">
        <v>14</v>
      </c>
      <c r="B20" s="100"/>
      <c r="C20" s="100" t="s">
        <v>81</v>
      </c>
      <c r="D20" s="100" t="s">
        <v>39</v>
      </c>
      <c r="E20" s="100" t="s">
        <v>82</v>
      </c>
      <c r="F20" s="100" t="s">
        <v>83</v>
      </c>
      <c r="G20" s="100" t="s">
        <v>32</v>
      </c>
      <c r="H20" s="100">
        <v>6418</v>
      </c>
      <c r="I20" s="100"/>
      <c r="J20" s="100">
        <f t="shared" si="4"/>
        <v>1026.88</v>
      </c>
      <c r="K20" s="100"/>
      <c r="L20" s="100"/>
      <c r="M20" s="100">
        <f t="shared" si="5"/>
        <v>1026.88</v>
      </c>
      <c r="N20" s="100"/>
      <c r="O20" s="100"/>
      <c r="P20" s="100"/>
      <c r="Q20" s="100"/>
      <c r="R20" s="136">
        <v>1</v>
      </c>
      <c r="S20" s="100">
        <f t="shared" si="2"/>
        <v>1026.88</v>
      </c>
      <c r="T20" s="155">
        <v>44409</v>
      </c>
      <c r="U20" s="151">
        <v>45047</v>
      </c>
      <c r="V20" s="100">
        <f t="shared" si="3"/>
        <v>22</v>
      </c>
    </row>
    <row r="21" ht="24.95" customHeight="1" spans="1:22">
      <c r="A21" s="100">
        <v>15</v>
      </c>
      <c r="B21" s="100"/>
      <c r="C21" s="100" t="s">
        <v>84</v>
      </c>
      <c r="D21" s="100" t="s">
        <v>29</v>
      </c>
      <c r="E21" s="100" t="s">
        <v>85</v>
      </c>
      <c r="F21" s="100" t="s">
        <v>86</v>
      </c>
      <c r="G21" s="100" t="s">
        <v>32</v>
      </c>
      <c r="H21" s="100">
        <v>4750</v>
      </c>
      <c r="I21" s="100"/>
      <c r="J21" s="100">
        <f t="shared" si="4"/>
        <v>760</v>
      </c>
      <c r="K21" s="100"/>
      <c r="L21" s="100"/>
      <c r="M21" s="100">
        <f t="shared" si="5"/>
        <v>760</v>
      </c>
      <c r="N21" s="100"/>
      <c r="O21" s="100"/>
      <c r="P21" s="100"/>
      <c r="Q21" s="100"/>
      <c r="R21" s="136">
        <v>1</v>
      </c>
      <c r="S21" s="100">
        <f t="shared" si="2"/>
        <v>760</v>
      </c>
      <c r="T21" s="155">
        <v>44986</v>
      </c>
      <c r="U21" s="151">
        <v>45047</v>
      </c>
      <c r="V21" s="100">
        <f t="shared" si="3"/>
        <v>3</v>
      </c>
    </row>
    <row r="22" ht="24.95" customHeight="1" spans="1:22">
      <c r="A22" s="100">
        <v>16</v>
      </c>
      <c r="B22" s="100"/>
      <c r="C22" s="114" t="s">
        <v>87</v>
      </c>
      <c r="D22" s="100" t="s">
        <v>29</v>
      </c>
      <c r="E22" s="100" t="s">
        <v>88</v>
      </c>
      <c r="F22" s="100" t="s">
        <v>89</v>
      </c>
      <c r="G22" s="100" t="s">
        <v>32</v>
      </c>
      <c r="H22" s="100">
        <v>7089</v>
      </c>
      <c r="I22" s="100"/>
      <c r="J22" s="100">
        <f t="shared" si="4"/>
        <v>1134.24</v>
      </c>
      <c r="K22" s="100"/>
      <c r="L22" s="100"/>
      <c r="M22" s="100">
        <f t="shared" si="5"/>
        <v>1134.24</v>
      </c>
      <c r="N22" s="100"/>
      <c r="O22" s="100"/>
      <c r="P22" s="100"/>
      <c r="Q22" s="100"/>
      <c r="R22" s="136">
        <v>1</v>
      </c>
      <c r="S22" s="100">
        <f t="shared" si="2"/>
        <v>1134.24</v>
      </c>
      <c r="T22" s="155">
        <v>45017</v>
      </c>
      <c r="U22" s="151">
        <v>45047</v>
      </c>
      <c r="V22" s="100">
        <f t="shared" si="3"/>
        <v>2</v>
      </c>
    </row>
    <row r="23" ht="24.95" customHeight="1" spans="1:22">
      <c r="A23" s="100">
        <v>17</v>
      </c>
      <c r="B23" s="100"/>
      <c r="C23" s="114" t="s">
        <v>90</v>
      </c>
      <c r="D23" s="100" t="s">
        <v>29</v>
      </c>
      <c r="E23" s="100" t="s">
        <v>91</v>
      </c>
      <c r="F23" s="105" t="s">
        <v>92</v>
      </c>
      <c r="G23" s="100" t="s">
        <v>32</v>
      </c>
      <c r="H23" s="100">
        <v>6300</v>
      </c>
      <c r="I23" s="100"/>
      <c r="J23" s="100">
        <f t="shared" si="4"/>
        <v>1008</v>
      </c>
      <c r="K23" s="100"/>
      <c r="L23" s="100"/>
      <c r="M23" s="113">
        <f t="shared" si="5"/>
        <v>1008</v>
      </c>
      <c r="N23" s="136"/>
      <c r="O23" s="100"/>
      <c r="P23" s="137"/>
      <c r="Q23" s="100"/>
      <c r="R23" s="136">
        <v>1</v>
      </c>
      <c r="S23" s="100">
        <f t="shared" si="2"/>
        <v>1008</v>
      </c>
      <c r="T23" s="151">
        <v>45047</v>
      </c>
      <c r="U23" s="151">
        <v>45047</v>
      </c>
      <c r="V23" s="100">
        <f t="shared" si="3"/>
        <v>1</v>
      </c>
    </row>
    <row r="24" ht="24.95" customHeight="1" spans="1:22">
      <c r="A24" s="100">
        <v>18</v>
      </c>
      <c r="B24" s="100"/>
      <c r="C24" s="114" t="s">
        <v>93</v>
      </c>
      <c r="D24" s="100" t="s">
        <v>29</v>
      </c>
      <c r="E24" s="100" t="s">
        <v>94</v>
      </c>
      <c r="F24" s="105" t="s">
        <v>95</v>
      </c>
      <c r="G24" s="100" t="s">
        <v>32</v>
      </c>
      <c r="H24" s="115">
        <v>4350</v>
      </c>
      <c r="I24" s="119"/>
      <c r="J24" s="100">
        <f t="shared" si="4"/>
        <v>696</v>
      </c>
      <c r="K24" s="100"/>
      <c r="L24" s="100"/>
      <c r="M24" s="113">
        <f t="shared" si="5"/>
        <v>696</v>
      </c>
      <c r="N24" s="136"/>
      <c r="O24" s="100"/>
      <c r="P24" s="137"/>
      <c r="Q24" s="100"/>
      <c r="R24" s="136">
        <v>1</v>
      </c>
      <c r="S24" s="100">
        <f t="shared" si="2"/>
        <v>696</v>
      </c>
      <c r="T24" s="151">
        <v>45047</v>
      </c>
      <c r="U24" s="151">
        <v>45047</v>
      </c>
      <c r="V24" s="100">
        <f t="shared" si="3"/>
        <v>1</v>
      </c>
    </row>
    <row r="25" ht="24.95" customHeight="1" spans="1:22">
      <c r="A25" s="100">
        <v>19</v>
      </c>
      <c r="B25" s="100"/>
      <c r="C25" s="114" t="s">
        <v>96</v>
      </c>
      <c r="D25" s="100" t="s">
        <v>39</v>
      </c>
      <c r="E25" s="100" t="s">
        <v>97</v>
      </c>
      <c r="F25" s="105" t="s">
        <v>98</v>
      </c>
      <c r="G25" s="100" t="s">
        <v>32</v>
      </c>
      <c r="H25" s="115">
        <v>4580</v>
      </c>
      <c r="I25" s="119"/>
      <c r="J25" s="100">
        <f t="shared" si="4"/>
        <v>732.8</v>
      </c>
      <c r="K25" s="100"/>
      <c r="L25" s="100"/>
      <c r="M25" s="113">
        <f t="shared" si="5"/>
        <v>732.8</v>
      </c>
      <c r="N25" s="136"/>
      <c r="O25" s="100"/>
      <c r="P25" s="137"/>
      <c r="Q25" s="100"/>
      <c r="R25" s="136">
        <v>1</v>
      </c>
      <c r="S25" s="100">
        <f t="shared" si="2"/>
        <v>732.8</v>
      </c>
      <c r="T25" s="151">
        <v>45047</v>
      </c>
      <c r="U25" s="151">
        <v>45047</v>
      </c>
      <c r="V25" s="100">
        <f t="shared" si="3"/>
        <v>1</v>
      </c>
    </row>
    <row r="26" ht="24.95" customHeight="1" spans="1:22">
      <c r="A26" s="100">
        <v>20</v>
      </c>
      <c r="B26" s="100"/>
      <c r="C26" s="100" t="s">
        <v>99</v>
      </c>
      <c r="D26" s="100" t="s">
        <v>29</v>
      </c>
      <c r="E26" s="100" t="s">
        <v>100</v>
      </c>
      <c r="F26" s="100" t="s">
        <v>101</v>
      </c>
      <c r="G26" s="100" t="s">
        <v>32</v>
      </c>
      <c r="H26" s="116">
        <v>7089</v>
      </c>
      <c r="I26" s="100"/>
      <c r="J26" s="116">
        <f>H26*16%</f>
        <v>1134.24</v>
      </c>
      <c r="K26" s="138"/>
      <c r="L26" s="138"/>
      <c r="M26" s="100">
        <f t="shared" si="5"/>
        <v>1134.24</v>
      </c>
      <c r="N26" s="100"/>
      <c r="O26" s="100"/>
      <c r="P26" s="100"/>
      <c r="Q26" s="100"/>
      <c r="R26" s="136">
        <v>1</v>
      </c>
      <c r="S26" s="100">
        <f t="shared" si="2"/>
        <v>1134.24</v>
      </c>
      <c r="T26" s="150" t="s">
        <v>102</v>
      </c>
      <c r="U26" s="151">
        <v>45047</v>
      </c>
      <c r="V26" s="100">
        <f t="shared" si="3"/>
        <v>21</v>
      </c>
    </row>
    <row r="27" ht="24.95" customHeight="1" spans="1:22">
      <c r="A27" s="100">
        <v>21</v>
      </c>
      <c r="B27" s="101" t="s">
        <v>103</v>
      </c>
      <c r="C27" s="103" t="s">
        <v>104</v>
      </c>
      <c r="D27" s="100" t="s">
        <v>29</v>
      </c>
      <c r="E27" s="100" t="s">
        <v>105</v>
      </c>
      <c r="F27" s="103" t="s">
        <v>106</v>
      </c>
      <c r="G27" s="100" t="s">
        <v>32</v>
      </c>
      <c r="H27" s="117">
        <v>4697</v>
      </c>
      <c r="I27" s="139"/>
      <c r="J27" s="100">
        <f t="shared" ref="J27:J60" si="6">H27*0.16</f>
        <v>751.52</v>
      </c>
      <c r="K27" s="100"/>
      <c r="L27" s="100"/>
      <c r="M27" s="100">
        <f t="shared" si="5"/>
        <v>751.52</v>
      </c>
      <c r="N27" s="100"/>
      <c r="O27" s="100"/>
      <c r="P27" s="100"/>
      <c r="Q27" s="100"/>
      <c r="R27" s="136">
        <v>1</v>
      </c>
      <c r="S27" s="100">
        <f t="shared" si="2"/>
        <v>751.52</v>
      </c>
      <c r="T27" s="155">
        <v>44682</v>
      </c>
      <c r="U27" s="151">
        <v>45047</v>
      </c>
      <c r="V27" s="100">
        <f t="shared" si="3"/>
        <v>13</v>
      </c>
    </row>
    <row r="28" ht="24.95" customHeight="1" spans="1:22">
      <c r="A28" s="100">
        <v>22</v>
      </c>
      <c r="B28" s="106"/>
      <c r="C28" s="118" t="s">
        <v>107</v>
      </c>
      <c r="D28" s="100" t="s">
        <v>29</v>
      </c>
      <c r="E28" s="100" t="s">
        <v>108</v>
      </c>
      <c r="F28" s="103" t="s">
        <v>109</v>
      </c>
      <c r="G28" s="100" t="s">
        <v>32</v>
      </c>
      <c r="H28" s="119">
        <v>5436</v>
      </c>
      <c r="I28" s="139"/>
      <c r="J28" s="100">
        <f t="shared" si="6"/>
        <v>869.76</v>
      </c>
      <c r="K28" s="100"/>
      <c r="L28" s="100"/>
      <c r="M28" s="100">
        <f t="shared" si="5"/>
        <v>869.76</v>
      </c>
      <c r="N28" s="100"/>
      <c r="O28" s="100"/>
      <c r="P28" s="100"/>
      <c r="Q28" s="100"/>
      <c r="R28" s="136">
        <v>1</v>
      </c>
      <c r="S28" s="100">
        <f t="shared" si="2"/>
        <v>869.76</v>
      </c>
      <c r="T28" s="155">
        <v>44682</v>
      </c>
      <c r="U28" s="151">
        <v>45047</v>
      </c>
      <c r="V28" s="100">
        <f t="shared" si="3"/>
        <v>13</v>
      </c>
    </row>
    <row r="29" ht="24.95" customHeight="1" spans="1:22">
      <c r="A29" s="100">
        <v>23</v>
      </c>
      <c r="B29" s="106"/>
      <c r="C29" s="100" t="s">
        <v>110</v>
      </c>
      <c r="D29" s="100" t="s">
        <v>29</v>
      </c>
      <c r="E29" s="103" t="s">
        <v>111</v>
      </c>
      <c r="F29" s="103" t="s">
        <v>112</v>
      </c>
      <c r="G29" s="100" t="s">
        <v>32</v>
      </c>
      <c r="H29" s="120">
        <v>5618</v>
      </c>
      <c r="I29" s="139"/>
      <c r="J29" s="100">
        <f t="shared" si="6"/>
        <v>898.88</v>
      </c>
      <c r="K29" s="100"/>
      <c r="L29" s="100"/>
      <c r="M29" s="100">
        <f t="shared" si="5"/>
        <v>898.88</v>
      </c>
      <c r="N29" s="100"/>
      <c r="O29" s="100"/>
      <c r="P29" s="100"/>
      <c r="Q29" s="100"/>
      <c r="R29" s="136">
        <v>1</v>
      </c>
      <c r="S29" s="100">
        <f t="shared" si="2"/>
        <v>898.88</v>
      </c>
      <c r="T29" s="155">
        <v>44743</v>
      </c>
      <c r="U29" s="151">
        <v>45047</v>
      </c>
      <c r="V29" s="100">
        <f t="shared" si="3"/>
        <v>11</v>
      </c>
    </row>
    <row r="30" ht="24.95" customHeight="1" spans="1:22">
      <c r="A30" s="100">
        <v>24</v>
      </c>
      <c r="B30" s="113"/>
      <c r="C30" s="103" t="s">
        <v>113</v>
      </c>
      <c r="D30" s="103" t="s">
        <v>39</v>
      </c>
      <c r="E30" s="103" t="s">
        <v>114</v>
      </c>
      <c r="F30" s="103" t="s">
        <v>115</v>
      </c>
      <c r="G30" s="103" t="s">
        <v>116</v>
      </c>
      <c r="H30" s="100">
        <v>6400</v>
      </c>
      <c r="I30" s="139"/>
      <c r="J30" s="100">
        <f t="shared" si="6"/>
        <v>1024</v>
      </c>
      <c r="K30" s="100"/>
      <c r="L30" s="100"/>
      <c r="M30" s="100">
        <f t="shared" si="5"/>
        <v>1024</v>
      </c>
      <c r="N30" s="100"/>
      <c r="O30" s="100"/>
      <c r="P30" s="100"/>
      <c r="Q30" s="100"/>
      <c r="R30" s="136">
        <v>1</v>
      </c>
      <c r="S30" s="100">
        <f t="shared" si="2"/>
        <v>1024</v>
      </c>
      <c r="T30" s="155">
        <v>45047</v>
      </c>
      <c r="U30" s="151">
        <v>45047</v>
      </c>
      <c r="V30" s="100">
        <f t="shared" si="3"/>
        <v>1</v>
      </c>
    </row>
    <row r="31" ht="24.95" customHeight="1" spans="1:22">
      <c r="A31" s="100">
        <v>25</v>
      </c>
      <c r="B31" s="101" t="s">
        <v>117</v>
      </c>
      <c r="C31" s="100" t="s">
        <v>118</v>
      </c>
      <c r="D31" s="100" t="s">
        <v>29</v>
      </c>
      <c r="E31" s="100" t="s">
        <v>119</v>
      </c>
      <c r="F31" s="121" t="s">
        <v>120</v>
      </c>
      <c r="G31" s="100" t="s">
        <v>32</v>
      </c>
      <c r="H31" s="100">
        <v>7089</v>
      </c>
      <c r="I31" s="100"/>
      <c r="J31" s="100">
        <f t="shared" si="6"/>
        <v>1134.24</v>
      </c>
      <c r="K31" s="100"/>
      <c r="L31" s="100"/>
      <c r="M31" s="100">
        <f t="shared" si="5"/>
        <v>1134.24</v>
      </c>
      <c r="N31" s="100"/>
      <c r="O31" s="100"/>
      <c r="P31" s="100"/>
      <c r="Q31" s="100"/>
      <c r="R31" s="136">
        <v>1</v>
      </c>
      <c r="S31" s="100">
        <f t="shared" si="2"/>
        <v>1134.24</v>
      </c>
      <c r="T31" s="150" t="s">
        <v>121</v>
      </c>
      <c r="U31" s="151">
        <v>45047</v>
      </c>
      <c r="V31" s="100">
        <f t="shared" si="3"/>
        <v>30</v>
      </c>
    </row>
    <row r="32" ht="24.95" customHeight="1" spans="1:22">
      <c r="A32" s="100">
        <v>26</v>
      </c>
      <c r="B32" s="106"/>
      <c r="C32" s="100" t="s">
        <v>122</v>
      </c>
      <c r="D32" s="100" t="s">
        <v>39</v>
      </c>
      <c r="E32" s="100" t="s">
        <v>123</v>
      </c>
      <c r="F32" s="121" t="s">
        <v>124</v>
      </c>
      <c r="G32" s="100" t="s">
        <v>32</v>
      </c>
      <c r="H32" s="100">
        <v>7089</v>
      </c>
      <c r="I32" s="100"/>
      <c r="J32" s="100">
        <f t="shared" si="6"/>
        <v>1134.24</v>
      </c>
      <c r="K32" s="100"/>
      <c r="L32" s="100"/>
      <c r="M32" s="100">
        <f t="shared" si="5"/>
        <v>1134.24</v>
      </c>
      <c r="N32" s="100"/>
      <c r="O32" s="100"/>
      <c r="P32" s="100"/>
      <c r="Q32" s="100"/>
      <c r="R32" s="136">
        <v>1</v>
      </c>
      <c r="S32" s="100">
        <f t="shared" si="2"/>
        <v>1134.24</v>
      </c>
      <c r="T32" s="150" t="s">
        <v>121</v>
      </c>
      <c r="U32" s="151">
        <v>45047</v>
      </c>
      <c r="V32" s="100">
        <f t="shared" si="3"/>
        <v>30</v>
      </c>
    </row>
    <row r="33" ht="24.95" customHeight="1" spans="1:22">
      <c r="A33" s="100">
        <v>27</v>
      </c>
      <c r="B33" s="106"/>
      <c r="C33" s="100" t="s">
        <v>125</v>
      </c>
      <c r="D33" s="100" t="s">
        <v>29</v>
      </c>
      <c r="E33" s="100" t="s">
        <v>126</v>
      </c>
      <c r="F33" s="121" t="s">
        <v>127</v>
      </c>
      <c r="G33" s="100" t="s">
        <v>32</v>
      </c>
      <c r="H33" s="100">
        <v>7089</v>
      </c>
      <c r="I33" s="100"/>
      <c r="J33" s="100">
        <f t="shared" si="6"/>
        <v>1134.24</v>
      </c>
      <c r="K33" s="100"/>
      <c r="L33" s="100"/>
      <c r="M33" s="100">
        <f t="shared" si="5"/>
        <v>1134.24</v>
      </c>
      <c r="N33" s="100"/>
      <c r="O33" s="100"/>
      <c r="P33" s="100"/>
      <c r="Q33" s="100"/>
      <c r="R33" s="136">
        <v>1</v>
      </c>
      <c r="S33" s="100">
        <f t="shared" si="2"/>
        <v>1134.24</v>
      </c>
      <c r="T33" s="154">
        <v>44256</v>
      </c>
      <c r="U33" s="151">
        <v>45047</v>
      </c>
      <c r="V33" s="100">
        <f t="shared" si="3"/>
        <v>27</v>
      </c>
    </row>
    <row r="34" ht="24.95" customHeight="1" spans="1:22">
      <c r="A34" s="100">
        <v>28</v>
      </c>
      <c r="B34" s="106"/>
      <c r="C34" s="122" t="s">
        <v>128</v>
      </c>
      <c r="D34" s="100" t="s">
        <v>39</v>
      </c>
      <c r="E34" s="100" t="s">
        <v>129</v>
      </c>
      <c r="F34" s="121" t="s">
        <v>130</v>
      </c>
      <c r="G34" s="100" t="s">
        <v>32</v>
      </c>
      <c r="H34" s="100">
        <v>4253</v>
      </c>
      <c r="I34" s="100"/>
      <c r="J34" s="100">
        <f t="shared" si="6"/>
        <v>680.48</v>
      </c>
      <c r="K34" s="100"/>
      <c r="L34" s="100"/>
      <c r="M34" s="100">
        <f t="shared" si="5"/>
        <v>680.48</v>
      </c>
      <c r="N34" s="100"/>
      <c r="O34" s="100"/>
      <c r="P34" s="100"/>
      <c r="Q34" s="100"/>
      <c r="R34" s="136">
        <v>1</v>
      </c>
      <c r="S34" s="100">
        <f t="shared" si="2"/>
        <v>680.48</v>
      </c>
      <c r="T34" s="154">
        <v>44287</v>
      </c>
      <c r="U34" s="151">
        <v>45047</v>
      </c>
      <c r="V34" s="100">
        <f t="shared" si="3"/>
        <v>26</v>
      </c>
    </row>
    <row r="35" ht="24.95" customHeight="1" spans="1:22">
      <c r="A35" s="100">
        <v>29</v>
      </c>
      <c r="B35" s="106"/>
      <c r="C35" s="122" t="s">
        <v>131</v>
      </c>
      <c r="D35" s="100" t="s">
        <v>39</v>
      </c>
      <c r="E35" s="100" t="s">
        <v>132</v>
      </c>
      <c r="F35" s="121" t="s">
        <v>133</v>
      </c>
      <c r="G35" s="100" t="s">
        <v>32</v>
      </c>
      <c r="H35" s="100">
        <v>4253</v>
      </c>
      <c r="I35" s="100"/>
      <c r="J35" s="100">
        <f t="shared" si="6"/>
        <v>680.48</v>
      </c>
      <c r="K35" s="100"/>
      <c r="L35" s="100"/>
      <c r="M35" s="100">
        <f t="shared" si="5"/>
        <v>680.48</v>
      </c>
      <c r="N35" s="100"/>
      <c r="O35" s="100"/>
      <c r="P35" s="100"/>
      <c r="Q35" s="100"/>
      <c r="R35" s="136">
        <v>1</v>
      </c>
      <c r="S35" s="100">
        <f t="shared" si="2"/>
        <v>680.48</v>
      </c>
      <c r="T35" s="154">
        <v>44287</v>
      </c>
      <c r="U35" s="151">
        <v>45047</v>
      </c>
      <c r="V35" s="100">
        <f t="shared" si="3"/>
        <v>26</v>
      </c>
    </row>
    <row r="36" ht="24.95" customHeight="1" spans="1:22">
      <c r="A36" s="100">
        <v>30</v>
      </c>
      <c r="B36" s="106"/>
      <c r="C36" s="122" t="s">
        <v>134</v>
      </c>
      <c r="D36" s="100" t="s">
        <v>29</v>
      </c>
      <c r="E36" s="100" t="s">
        <v>135</v>
      </c>
      <c r="F36" s="121" t="s">
        <v>136</v>
      </c>
      <c r="G36" s="100" t="s">
        <v>32</v>
      </c>
      <c r="H36" s="100">
        <v>5263</v>
      </c>
      <c r="I36" s="100"/>
      <c r="J36" s="100">
        <f t="shared" si="6"/>
        <v>842.08</v>
      </c>
      <c r="K36" s="100"/>
      <c r="L36" s="100"/>
      <c r="M36" s="100">
        <f t="shared" si="5"/>
        <v>842.08</v>
      </c>
      <c r="N36" s="100"/>
      <c r="O36" s="100"/>
      <c r="P36" s="100"/>
      <c r="Q36" s="100"/>
      <c r="R36" s="136">
        <v>1</v>
      </c>
      <c r="S36" s="100">
        <f t="shared" si="2"/>
        <v>842.08</v>
      </c>
      <c r="T36" s="154">
        <v>44409</v>
      </c>
      <c r="U36" s="151">
        <v>45047</v>
      </c>
      <c r="V36" s="100">
        <f t="shared" si="3"/>
        <v>22</v>
      </c>
    </row>
    <row r="37" ht="24.95" customHeight="1" spans="1:22">
      <c r="A37" s="100">
        <v>31</v>
      </c>
      <c r="B37" s="106"/>
      <c r="C37" s="122" t="s">
        <v>137</v>
      </c>
      <c r="D37" s="100" t="s">
        <v>39</v>
      </c>
      <c r="E37" s="100" t="s">
        <v>138</v>
      </c>
      <c r="F37" s="121" t="s">
        <v>139</v>
      </c>
      <c r="G37" s="100" t="s">
        <v>32</v>
      </c>
      <c r="H37" s="100">
        <v>6951</v>
      </c>
      <c r="I37" s="100"/>
      <c r="J37" s="100">
        <f t="shared" si="6"/>
        <v>1112.16</v>
      </c>
      <c r="K37" s="100"/>
      <c r="L37" s="100"/>
      <c r="M37" s="100">
        <f t="shared" si="5"/>
        <v>1112.16</v>
      </c>
      <c r="N37" s="100"/>
      <c r="O37" s="100"/>
      <c r="P37" s="100"/>
      <c r="Q37" s="100"/>
      <c r="R37" s="136">
        <v>1</v>
      </c>
      <c r="S37" s="100">
        <f t="shared" si="2"/>
        <v>1112.16</v>
      </c>
      <c r="T37" s="154">
        <v>44409</v>
      </c>
      <c r="U37" s="151">
        <v>45047</v>
      </c>
      <c r="V37" s="100">
        <f t="shared" si="3"/>
        <v>22</v>
      </c>
    </row>
    <row r="38" ht="24.95" customHeight="1" spans="1:22">
      <c r="A38" s="100">
        <v>32</v>
      </c>
      <c r="B38" s="106"/>
      <c r="C38" s="122" t="s">
        <v>140</v>
      </c>
      <c r="D38" s="100" t="s">
        <v>29</v>
      </c>
      <c r="E38" s="103" t="s">
        <v>141</v>
      </c>
      <c r="F38" s="121" t="s">
        <v>142</v>
      </c>
      <c r="G38" s="100" t="s">
        <v>32</v>
      </c>
      <c r="H38" s="100">
        <v>4960</v>
      </c>
      <c r="I38" s="100"/>
      <c r="J38" s="100">
        <f t="shared" si="6"/>
        <v>793.6</v>
      </c>
      <c r="K38" s="100"/>
      <c r="L38" s="100"/>
      <c r="M38" s="100">
        <f t="shared" si="5"/>
        <v>793.6</v>
      </c>
      <c r="N38" s="100"/>
      <c r="O38" s="100"/>
      <c r="P38" s="100"/>
      <c r="Q38" s="100"/>
      <c r="R38" s="136">
        <v>1</v>
      </c>
      <c r="S38" s="100">
        <f t="shared" si="2"/>
        <v>793.6</v>
      </c>
      <c r="T38" s="103" t="s">
        <v>143</v>
      </c>
      <c r="U38" s="151">
        <v>45047</v>
      </c>
      <c r="V38" s="100">
        <f t="shared" si="3"/>
        <v>19</v>
      </c>
    </row>
    <row r="39" ht="24.95" customHeight="1" spans="1:22">
      <c r="A39" s="100">
        <v>33</v>
      </c>
      <c r="B39" s="106"/>
      <c r="C39" s="122" t="s">
        <v>144</v>
      </c>
      <c r="D39" s="100" t="s">
        <v>29</v>
      </c>
      <c r="E39" s="103" t="s">
        <v>145</v>
      </c>
      <c r="F39" s="121" t="s">
        <v>146</v>
      </c>
      <c r="G39" s="100" t="s">
        <v>32</v>
      </c>
      <c r="H39" s="100">
        <v>6894</v>
      </c>
      <c r="I39" s="100"/>
      <c r="J39" s="100">
        <f t="shared" si="6"/>
        <v>1103.04</v>
      </c>
      <c r="K39" s="100"/>
      <c r="L39" s="100"/>
      <c r="M39" s="100">
        <f t="shared" si="5"/>
        <v>1103.04</v>
      </c>
      <c r="N39" s="100"/>
      <c r="O39" s="100"/>
      <c r="P39" s="100"/>
      <c r="Q39" s="100"/>
      <c r="R39" s="136">
        <v>1</v>
      </c>
      <c r="S39" s="100">
        <f t="shared" si="2"/>
        <v>1103.04</v>
      </c>
      <c r="T39" s="154">
        <v>44531</v>
      </c>
      <c r="U39" s="151">
        <v>45047</v>
      </c>
      <c r="V39" s="100">
        <f t="shared" si="3"/>
        <v>18</v>
      </c>
    </row>
    <row r="40" ht="24.95" customHeight="1" spans="1:22">
      <c r="A40" s="100">
        <v>34</v>
      </c>
      <c r="B40" s="106"/>
      <c r="C40" s="123" t="s">
        <v>147</v>
      </c>
      <c r="D40" s="100" t="s">
        <v>29</v>
      </c>
      <c r="E40" s="124" t="s">
        <v>148</v>
      </c>
      <c r="F40" s="121" t="s">
        <v>149</v>
      </c>
      <c r="G40" s="100" t="s">
        <v>32</v>
      </c>
      <c r="H40" s="125">
        <v>4583</v>
      </c>
      <c r="I40" s="100"/>
      <c r="J40" s="140">
        <f t="shared" si="6"/>
        <v>733.28</v>
      </c>
      <c r="K40" s="100"/>
      <c r="L40" s="100"/>
      <c r="M40" s="140">
        <f>J40+K40+L40</f>
        <v>733.28</v>
      </c>
      <c r="N40" s="140"/>
      <c r="O40" s="140"/>
      <c r="P40" s="140"/>
      <c r="Q40" s="100"/>
      <c r="R40" s="136">
        <v>1</v>
      </c>
      <c r="S40" s="100">
        <f t="shared" si="2"/>
        <v>733.28</v>
      </c>
      <c r="T40" s="154">
        <v>44927</v>
      </c>
      <c r="U40" s="151">
        <v>45047</v>
      </c>
      <c r="V40" s="100">
        <f t="shared" si="3"/>
        <v>5</v>
      </c>
    </row>
    <row r="41" ht="24.95" customHeight="1" spans="1:22">
      <c r="A41" s="100">
        <v>35</v>
      </c>
      <c r="B41" s="113"/>
      <c r="C41" s="126" t="s">
        <v>150</v>
      </c>
      <c r="D41" s="100" t="s">
        <v>29</v>
      </c>
      <c r="E41" s="103" t="s">
        <v>151</v>
      </c>
      <c r="F41" s="103" t="s">
        <v>152</v>
      </c>
      <c r="G41" s="100" t="s">
        <v>32</v>
      </c>
      <c r="H41" s="125">
        <v>4583</v>
      </c>
      <c r="I41" s="100"/>
      <c r="J41" s="140">
        <f t="shared" si="6"/>
        <v>733.28</v>
      </c>
      <c r="K41" s="100"/>
      <c r="L41" s="100"/>
      <c r="M41" s="140">
        <f>J41+K41+L41</f>
        <v>733.28</v>
      </c>
      <c r="N41" s="140"/>
      <c r="O41" s="140"/>
      <c r="P41" s="140"/>
      <c r="Q41" s="100"/>
      <c r="R41" s="136">
        <v>1</v>
      </c>
      <c r="S41" s="100">
        <f t="shared" si="2"/>
        <v>733.28</v>
      </c>
      <c r="T41" s="154">
        <v>45048</v>
      </c>
      <c r="U41" s="151">
        <v>45048</v>
      </c>
      <c r="V41" s="100">
        <f t="shared" si="3"/>
        <v>1</v>
      </c>
    </row>
    <row r="42" ht="24.95" customHeight="1" spans="1:22">
      <c r="A42" s="100">
        <v>36</v>
      </c>
      <c r="B42" s="101" t="s">
        <v>153</v>
      </c>
      <c r="C42" s="100" t="s">
        <v>154</v>
      </c>
      <c r="D42" s="100" t="s">
        <v>39</v>
      </c>
      <c r="E42" s="103" t="s">
        <v>155</v>
      </c>
      <c r="F42" s="103" t="s">
        <v>156</v>
      </c>
      <c r="G42" s="100" t="s">
        <v>32</v>
      </c>
      <c r="H42" s="105">
        <v>6654</v>
      </c>
      <c r="I42" s="100"/>
      <c r="J42" s="100">
        <f t="shared" si="6"/>
        <v>1064.64</v>
      </c>
      <c r="K42" s="100"/>
      <c r="L42" s="100"/>
      <c r="M42" s="100">
        <f t="shared" ref="M42:M60" si="7">L42+K42+J42</f>
        <v>1064.64</v>
      </c>
      <c r="N42" s="100"/>
      <c r="O42" s="100"/>
      <c r="P42" s="100"/>
      <c r="Q42" s="100"/>
      <c r="R42" s="136">
        <v>1</v>
      </c>
      <c r="S42" s="100">
        <f t="shared" si="2"/>
        <v>1064.64</v>
      </c>
      <c r="T42" s="103" t="s">
        <v>157</v>
      </c>
      <c r="U42" s="151">
        <v>45047</v>
      </c>
      <c r="V42" s="100">
        <f t="shared" si="3"/>
        <v>31</v>
      </c>
    </row>
    <row r="43" ht="24.95" customHeight="1" spans="1:22">
      <c r="A43" s="100">
        <v>37</v>
      </c>
      <c r="B43" s="106"/>
      <c r="C43" s="100" t="s">
        <v>158</v>
      </c>
      <c r="D43" s="100" t="s">
        <v>39</v>
      </c>
      <c r="E43" s="103" t="s">
        <v>159</v>
      </c>
      <c r="F43" s="101" t="s">
        <v>160</v>
      </c>
      <c r="G43" s="100" t="s">
        <v>32</v>
      </c>
      <c r="H43" s="105">
        <v>5510</v>
      </c>
      <c r="I43" s="100"/>
      <c r="J43" s="100">
        <f t="shared" si="6"/>
        <v>881.6</v>
      </c>
      <c r="K43" s="100"/>
      <c r="L43" s="100"/>
      <c r="M43" s="100">
        <f t="shared" si="7"/>
        <v>881.6</v>
      </c>
      <c r="N43" s="100"/>
      <c r="O43" s="100"/>
      <c r="P43" s="100"/>
      <c r="Q43" s="100"/>
      <c r="R43" s="136">
        <v>1</v>
      </c>
      <c r="S43" s="100">
        <f t="shared" si="2"/>
        <v>881.6</v>
      </c>
      <c r="T43" s="103" t="s">
        <v>61</v>
      </c>
      <c r="U43" s="151">
        <v>45047</v>
      </c>
      <c r="V43" s="100">
        <f t="shared" si="3"/>
        <v>3</v>
      </c>
    </row>
    <row r="44" ht="24.95" customHeight="1" spans="1:22">
      <c r="A44" s="100">
        <v>38</v>
      </c>
      <c r="B44" s="106"/>
      <c r="C44" s="100" t="s">
        <v>161</v>
      </c>
      <c r="D44" s="100" t="s">
        <v>29</v>
      </c>
      <c r="E44" s="100" t="s">
        <v>162</v>
      </c>
      <c r="F44" s="101" t="s">
        <v>163</v>
      </c>
      <c r="G44" s="100" t="s">
        <v>32</v>
      </c>
      <c r="H44" s="105">
        <v>4773</v>
      </c>
      <c r="I44" s="100"/>
      <c r="J44" s="100">
        <f t="shared" si="6"/>
        <v>763.68</v>
      </c>
      <c r="K44" s="100"/>
      <c r="L44" s="100"/>
      <c r="M44" s="100">
        <f t="shared" si="7"/>
        <v>763.68</v>
      </c>
      <c r="N44" s="100"/>
      <c r="O44" s="100"/>
      <c r="P44" s="100"/>
      <c r="Q44" s="100"/>
      <c r="R44" s="136">
        <v>1</v>
      </c>
      <c r="S44" s="100">
        <f t="shared" si="2"/>
        <v>763.68</v>
      </c>
      <c r="T44" s="103" t="s">
        <v>164</v>
      </c>
      <c r="U44" s="151">
        <v>45047</v>
      </c>
      <c r="V44" s="100">
        <f t="shared" si="3"/>
        <v>23</v>
      </c>
    </row>
    <row r="45" ht="24.95" customHeight="1" spans="1:22">
      <c r="A45" s="100">
        <v>39</v>
      </c>
      <c r="B45" s="106"/>
      <c r="C45" s="127" t="s">
        <v>165</v>
      </c>
      <c r="D45" s="100" t="s">
        <v>29</v>
      </c>
      <c r="E45" s="100" t="s">
        <v>166</v>
      </c>
      <c r="F45" s="101" t="s">
        <v>167</v>
      </c>
      <c r="G45" s="100" t="s">
        <v>32</v>
      </c>
      <c r="H45" s="105">
        <v>5937</v>
      </c>
      <c r="I45" s="100"/>
      <c r="J45" s="100">
        <f t="shared" si="6"/>
        <v>949.92</v>
      </c>
      <c r="K45" s="100"/>
      <c r="L45" s="100"/>
      <c r="M45" s="100">
        <f t="shared" si="7"/>
        <v>949.92</v>
      </c>
      <c r="N45" s="100"/>
      <c r="O45" s="100"/>
      <c r="P45" s="100"/>
      <c r="Q45" s="100"/>
      <c r="R45" s="136">
        <v>1</v>
      </c>
      <c r="S45" s="100">
        <f t="shared" si="2"/>
        <v>949.92</v>
      </c>
      <c r="T45" s="103" t="s">
        <v>143</v>
      </c>
      <c r="U45" s="151">
        <v>45047</v>
      </c>
      <c r="V45" s="100">
        <f t="shared" si="3"/>
        <v>19</v>
      </c>
    </row>
    <row r="46" ht="24.95" customHeight="1" spans="1:22">
      <c r="A46" s="100">
        <v>40</v>
      </c>
      <c r="B46" s="106"/>
      <c r="C46" s="127" t="s">
        <v>168</v>
      </c>
      <c r="D46" s="100" t="s">
        <v>39</v>
      </c>
      <c r="E46" s="103" t="s">
        <v>169</v>
      </c>
      <c r="F46" s="101" t="s">
        <v>170</v>
      </c>
      <c r="G46" s="100" t="s">
        <v>32</v>
      </c>
      <c r="H46" s="105">
        <v>5404</v>
      </c>
      <c r="I46" s="100"/>
      <c r="J46" s="100">
        <f t="shared" si="6"/>
        <v>864.64</v>
      </c>
      <c r="K46" s="100"/>
      <c r="L46" s="100"/>
      <c r="M46" s="100">
        <f t="shared" si="7"/>
        <v>864.64</v>
      </c>
      <c r="N46" s="100"/>
      <c r="O46" s="100"/>
      <c r="P46" s="100"/>
      <c r="Q46" s="100"/>
      <c r="R46" s="136">
        <v>1</v>
      </c>
      <c r="S46" s="100">
        <f t="shared" si="2"/>
        <v>864.64</v>
      </c>
      <c r="T46" s="103" t="s">
        <v>171</v>
      </c>
      <c r="U46" s="151">
        <v>45047</v>
      </c>
      <c r="V46" s="100">
        <f t="shared" si="3"/>
        <v>17</v>
      </c>
    </row>
    <row r="47" ht="24.95" customHeight="1" spans="1:22">
      <c r="A47" s="100">
        <v>41</v>
      </c>
      <c r="B47" s="106"/>
      <c r="C47" s="128" t="s">
        <v>172</v>
      </c>
      <c r="D47" s="100" t="s">
        <v>39</v>
      </c>
      <c r="E47" s="103" t="s">
        <v>173</v>
      </c>
      <c r="F47" s="100" t="s">
        <v>174</v>
      </c>
      <c r="G47" s="100" t="s">
        <v>32</v>
      </c>
      <c r="H47" s="105">
        <v>4253</v>
      </c>
      <c r="I47" s="100"/>
      <c r="J47" s="100">
        <f t="shared" si="6"/>
        <v>680.48</v>
      </c>
      <c r="K47" s="100"/>
      <c r="L47" s="100"/>
      <c r="M47" s="100">
        <f t="shared" si="7"/>
        <v>680.48</v>
      </c>
      <c r="N47" s="100"/>
      <c r="O47" s="100"/>
      <c r="P47" s="100"/>
      <c r="Q47" s="100"/>
      <c r="R47" s="136">
        <v>1</v>
      </c>
      <c r="S47" s="100">
        <f t="shared" si="2"/>
        <v>680.48</v>
      </c>
      <c r="T47" s="103" t="s">
        <v>61</v>
      </c>
      <c r="U47" s="151">
        <v>45047</v>
      </c>
      <c r="V47" s="100">
        <f t="shared" si="3"/>
        <v>3</v>
      </c>
    </row>
    <row r="48" ht="24.95" customHeight="1" spans="1:22">
      <c r="A48" s="100">
        <v>42</v>
      </c>
      <c r="B48" s="113"/>
      <c r="C48" s="128" t="s">
        <v>175</v>
      </c>
      <c r="D48" s="100" t="s">
        <v>29</v>
      </c>
      <c r="E48" s="103" t="s">
        <v>176</v>
      </c>
      <c r="F48" s="101" t="s">
        <v>177</v>
      </c>
      <c r="G48" s="100" t="s">
        <v>32</v>
      </c>
      <c r="H48" s="105">
        <v>4253</v>
      </c>
      <c r="I48" s="100"/>
      <c r="J48" s="100">
        <f t="shared" si="6"/>
        <v>680.48</v>
      </c>
      <c r="K48" s="100"/>
      <c r="L48" s="100"/>
      <c r="M48" s="100">
        <f t="shared" si="7"/>
        <v>680.48</v>
      </c>
      <c r="N48" s="100"/>
      <c r="O48" s="100"/>
      <c r="P48" s="100"/>
      <c r="Q48" s="100"/>
      <c r="R48" s="136">
        <v>1</v>
      </c>
      <c r="S48" s="100">
        <f t="shared" si="2"/>
        <v>680.48</v>
      </c>
      <c r="T48" s="103" t="s">
        <v>61</v>
      </c>
      <c r="U48" s="151">
        <v>45047</v>
      </c>
      <c r="V48" s="100">
        <f t="shared" si="3"/>
        <v>3</v>
      </c>
    </row>
    <row r="49" ht="24.95" customHeight="1" spans="1:22">
      <c r="A49" s="100">
        <v>43</v>
      </c>
      <c r="B49" s="100" t="s">
        <v>178</v>
      </c>
      <c r="C49" s="100" t="s">
        <v>179</v>
      </c>
      <c r="D49" s="100" t="s">
        <v>29</v>
      </c>
      <c r="E49" s="100" t="s">
        <v>180</v>
      </c>
      <c r="F49" s="100" t="s">
        <v>181</v>
      </c>
      <c r="G49" s="100" t="s">
        <v>32</v>
      </c>
      <c r="H49" s="129">
        <v>6317</v>
      </c>
      <c r="I49" s="100"/>
      <c r="J49" s="100">
        <f t="shared" si="6"/>
        <v>1010.72</v>
      </c>
      <c r="K49" s="100"/>
      <c r="L49" s="100"/>
      <c r="M49" s="100">
        <f t="shared" si="7"/>
        <v>1010.72</v>
      </c>
      <c r="N49" s="100"/>
      <c r="O49" s="100"/>
      <c r="P49" s="100"/>
      <c r="Q49" s="100"/>
      <c r="R49" s="136">
        <v>1</v>
      </c>
      <c r="S49" s="100">
        <f t="shared" si="2"/>
        <v>1010.72</v>
      </c>
      <c r="T49" s="154">
        <v>44317</v>
      </c>
      <c r="U49" s="151">
        <v>45047</v>
      </c>
      <c r="V49" s="100">
        <f t="shared" si="3"/>
        <v>25</v>
      </c>
    </row>
    <row r="50" ht="24.95" customHeight="1" spans="1:22">
      <c r="A50" s="100">
        <v>44</v>
      </c>
      <c r="B50" s="100"/>
      <c r="C50" s="100" t="s">
        <v>182</v>
      </c>
      <c r="D50" s="100" t="s">
        <v>29</v>
      </c>
      <c r="E50" s="100" t="s">
        <v>183</v>
      </c>
      <c r="F50" s="100" t="s">
        <v>184</v>
      </c>
      <c r="G50" s="100" t="s">
        <v>32</v>
      </c>
      <c r="H50" s="100">
        <v>7089</v>
      </c>
      <c r="I50" s="100"/>
      <c r="J50" s="100">
        <f t="shared" si="6"/>
        <v>1134.24</v>
      </c>
      <c r="K50" s="100"/>
      <c r="L50" s="100"/>
      <c r="M50" s="100">
        <f t="shared" si="7"/>
        <v>1134.24</v>
      </c>
      <c r="N50" s="100"/>
      <c r="O50" s="100"/>
      <c r="P50" s="100"/>
      <c r="Q50" s="100"/>
      <c r="R50" s="136">
        <v>1</v>
      </c>
      <c r="S50" s="100">
        <f t="shared" si="2"/>
        <v>1134.24</v>
      </c>
      <c r="T50" s="154">
        <v>44621</v>
      </c>
      <c r="U50" s="151">
        <v>45047</v>
      </c>
      <c r="V50" s="100">
        <f t="shared" si="3"/>
        <v>15</v>
      </c>
    </row>
    <row r="51" ht="24.95" customHeight="1" spans="1:22">
      <c r="A51" s="100">
        <v>45</v>
      </c>
      <c r="B51" s="100" t="s">
        <v>185</v>
      </c>
      <c r="C51" s="100" t="s">
        <v>186</v>
      </c>
      <c r="D51" s="100" t="s">
        <v>39</v>
      </c>
      <c r="E51" s="100" t="s">
        <v>187</v>
      </c>
      <c r="F51" s="100" t="s">
        <v>188</v>
      </c>
      <c r="G51" s="100" t="s">
        <v>32</v>
      </c>
      <c r="H51" s="130">
        <v>6424</v>
      </c>
      <c r="I51" s="141"/>
      <c r="J51" s="100">
        <f t="shared" si="6"/>
        <v>1027.84</v>
      </c>
      <c r="K51" s="100"/>
      <c r="L51" s="100"/>
      <c r="M51" s="100">
        <f t="shared" si="7"/>
        <v>1027.84</v>
      </c>
      <c r="N51" s="100"/>
      <c r="O51" s="100"/>
      <c r="P51" s="100"/>
      <c r="Q51" s="100"/>
      <c r="R51" s="136">
        <v>1</v>
      </c>
      <c r="S51" s="100">
        <f t="shared" si="2"/>
        <v>1027.84</v>
      </c>
      <c r="T51" s="154">
        <v>44317</v>
      </c>
      <c r="U51" s="151">
        <v>45047</v>
      </c>
      <c r="V51" s="100">
        <f t="shared" si="3"/>
        <v>25</v>
      </c>
    </row>
    <row r="52" ht="24.95" customHeight="1" spans="1:22">
      <c r="A52" s="100">
        <v>46</v>
      </c>
      <c r="B52" s="100"/>
      <c r="C52" s="103" t="s">
        <v>189</v>
      </c>
      <c r="D52" s="103" t="s">
        <v>29</v>
      </c>
      <c r="E52" s="103" t="s">
        <v>190</v>
      </c>
      <c r="F52" s="100" t="s">
        <v>191</v>
      </c>
      <c r="G52" s="100" t="s">
        <v>32</v>
      </c>
      <c r="H52" s="125">
        <v>5974</v>
      </c>
      <c r="I52" s="125"/>
      <c r="J52" s="100">
        <f t="shared" si="6"/>
        <v>955.84</v>
      </c>
      <c r="K52" s="100"/>
      <c r="L52" s="100"/>
      <c r="M52" s="100">
        <f t="shared" si="7"/>
        <v>955.84</v>
      </c>
      <c r="N52" s="100"/>
      <c r="O52" s="100"/>
      <c r="P52" s="100"/>
      <c r="Q52" s="100"/>
      <c r="R52" s="136">
        <v>1</v>
      </c>
      <c r="S52" s="100">
        <f t="shared" si="2"/>
        <v>955.84</v>
      </c>
      <c r="T52" s="103" t="s">
        <v>171</v>
      </c>
      <c r="U52" s="151">
        <v>45047</v>
      </c>
      <c r="V52" s="100">
        <f t="shared" si="3"/>
        <v>17</v>
      </c>
    </row>
    <row r="53" ht="24.95" customHeight="1" spans="1:22">
      <c r="A53" s="100">
        <v>47</v>
      </c>
      <c r="B53" s="100"/>
      <c r="C53" s="103" t="s">
        <v>192</v>
      </c>
      <c r="D53" s="103" t="s">
        <v>39</v>
      </c>
      <c r="E53" s="103" t="s">
        <v>193</v>
      </c>
      <c r="F53" s="100" t="s">
        <v>194</v>
      </c>
      <c r="G53" s="100" t="s">
        <v>32</v>
      </c>
      <c r="H53" s="125">
        <v>5718</v>
      </c>
      <c r="I53" s="125"/>
      <c r="J53" s="100">
        <f t="shared" si="6"/>
        <v>914.88</v>
      </c>
      <c r="K53" s="100"/>
      <c r="L53" s="100"/>
      <c r="M53" s="100">
        <f t="shared" si="7"/>
        <v>914.88</v>
      </c>
      <c r="N53" s="100"/>
      <c r="O53" s="100"/>
      <c r="P53" s="100"/>
      <c r="Q53" s="100"/>
      <c r="R53" s="136">
        <v>1</v>
      </c>
      <c r="S53" s="100">
        <f t="shared" si="2"/>
        <v>914.88</v>
      </c>
      <c r="T53" s="103" t="s">
        <v>171</v>
      </c>
      <c r="U53" s="151">
        <v>45047</v>
      </c>
      <c r="V53" s="100">
        <f t="shared" si="3"/>
        <v>17</v>
      </c>
    </row>
    <row r="54" ht="24.95" customHeight="1" spans="1:22">
      <c r="A54" s="100">
        <v>48</v>
      </c>
      <c r="B54" s="100"/>
      <c r="C54" s="103" t="s">
        <v>195</v>
      </c>
      <c r="D54" s="103" t="s">
        <v>29</v>
      </c>
      <c r="E54" s="103" t="s">
        <v>196</v>
      </c>
      <c r="F54" s="100" t="s">
        <v>197</v>
      </c>
      <c r="G54" s="100" t="s">
        <v>32</v>
      </c>
      <c r="H54" s="125">
        <v>6769</v>
      </c>
      <c r="I54" s="125"/>
      <c r="J54" s="100">
        <f t="shared" si="6"/>
        <v>1083.04</v>
      </c>
      <c r="K54" s="100"/>
      <c r="L54" s="100"/>
      <c r="M54" s="100">
        <f t="shared" si="7"/>
        <v>1083.04</v>
      </c>
      <c r="N54" s="100"/>
      <c r="O54" s="100"/>
      <c r="P54" s="100"/>
      <c r="Q54" s="100"/>
      <c r="R54" s="136">
        <v>1</v>
      </c>
      <c r="S54" s="100">
        <f t="shared" si="2"/>
        <v>1083.04</v>
      </c>
      <c r="T54" s="103" t="s">
        <v>171</v>
      </c>
      <c r="U54" s="151">
        <v>45047</v>
      </c>
      <c r="V54" s="100">
        <f t="shared" si="3"/>
        <v>17</v>
      </c>
    </row>
    <row r="55" ht="24.95" customHeight="1" spans="1:22">
      <c r="A55" s="100">
        <v>49</v>
      </c>
      <c r="B55" s="100" t="s">
        <v>185</v>
      </c>
      <c r="C55" s="103" t="s">
        <v>198</v>
      </c>
      <c r="D55" s="103" t="s">
        <v>29</v>
      </c>
      <c r="E55" s="103" t="s">
        <v>199</v>
      </c>
      <c r="F55" s="100" t="s">
        <v>200</v>
      </c>
      <c r="G55" s="100" t="s">
        <v>32</v>
      </c>
      <c r="H55" s="125">
        <v>5884</v>
      </c>
      <c r="I55" s="125"/>
      <c r="J55" s="100">
        <f t="shared" si="6"/>
        <v>941.44</v>
      </c>
      <c r="K55" s="100"/>
      <c r="L55" s="100"/>
      <c r="M55" s="100">
        <f t="shared" si="7"/>
        <v>941.44</v>
      </c>
      <c r="N55" s="100"/>
      <c r="O55" s="100"/>
      <c r="P55" s="100"/>
      <c r="Q55" s="100"/>
      <c r="R55" s="136">
        <v>1</v>
      </c>
      <c r="S55" s="100">
        <f t="shared" si="2"/>
        <v>941.44</v>
      </c>
      <c r="T55" s="103" t="s">
        <v>57</v>
      </c>
      <c r="U55" s="151">
        <v>45047</v>
      </c>
      <c r="V55" s="100">
        <f t="shared" si="3"/>
        <v>12</v>
      </c>
    </row>
    <row r="56" ht="24.95" customHeight="1" spans="1:22">
      <c r="A56" s="100">
        <v>50</v>
      </c>
      <c r="B56" s="100"/>
      <c r="C56" s="103" t="s">
        <v>201</v>
      </c>
      <c r="D56" s="103" t="s">
        <v>39</v>
      </c>
      <c r="E56" s="103" t="s">
        <v>202</v>
      </c>
      <c r="F56" s="100" t="s">
        <v>203</v>
      </c>
      <c r="G56" s="100" t="s">
        <v>32</v>
      </c>
      <c r="H56" s="125">
        <v>5267</v>
      </c>
      <c r="I56" s="125"/>
      <c r="J56" s="100">
        <f t="shared" si="6"/>
        <v>842.72</v>
      </c>
      <c r="K56" s="100"/>
      <c r="L56" s="100"/>
      <c r="M56" s="100">
        <f t="shared" si="7"/>
        <v>842.72</v>
      </c>
      <c r="N56" s="100"/>
      <c r="O56" s="100"/>
      <c r="P56" s="100"/>
      <c r="Q56" s="100"/>
      <c r="R56" s="136">
        <v>1</v>
      </c>
      <c r="S56" s="100">
        <f t="shared" si="2"/>
        <v>842.72</v>
      </c>
      <c r="T56" s="103" t="s">
        <v>57</v>
      </c>
      <c r="U56" s="151">
        <v>45047</v>
      </c>
      <c r="V56" s="100">
        <f t="shared" si="3"/>
        <v>12</v>
      </c>
    </row>
    <row r="57" ht="24.95" customHeight="1" spans="1:22">
      <c r="A57" s="100">
        <v>51</v>
      </c>
      <c r="B57" s="100"/>
      <c r="C57" s="103" t="s">
        <v>204</v>
      </c>
      <c r="D57" s="103" t="s">
        <v>29</v>
      </c>
      <c r="E57" s="103" t="s">
        <v>205</v>
      </c>
      <c r="F57" s="100" t="s">
        <v>206</v>
      </c>
      <c r="G57" s="100" t="s">
        <v>32</v>
      </c>
      <c r="H57" s="125">
        <v>5590</v>
      </c>
      <c r="I57" s="125"/>
      <c r="J57" s="100">
        <f t="shared" si="6"/>
        <v>894.4</v>
      </c>
      <c r="K57" s="100"/>
      <c r="L57" s="100"/>
      <c r="M57" s="100">
        <f t="shared" si="7"/>
        <v>894.4</v>
      </c>
      <c r="N57" s="100"/>
      <c r="O57" s="100"/>
      <c r="P57" s="100"/>
      <c r="Q57" s="100"/>
      <c r="R57" s="136">
        <v>1</v>
      </c>
      <c r="S57" s="100">
        <f t="shared" si="2"/>
        <v>894.4</v>
      </c>
      <c r="T57" s="103" t="s">
        <v>57</v>
      </c>
      <c r="U57" s="151">
        <v>45047</v>
      </c>
      <c r="V57" s="100">
        <f t="shared" si="3"/>
        <v>12</v>
      </c>
    </row>
    <row r="58" ht="24.95" customHeight="1" spans="1:22">
      <c r="A58" s="100">
        <v>52</v>
      </c>
      <c r="B58" s="100"/>
      <c r="C58" s="103" t="s">
        <v>207</v>
      </c>
      <c r="D58" s="103" t="s">
        <v>29</v>
      </c>
      <c r="E58" s="103" t="s">
        <v>208</v>
      </c>
      <c r="F58" s="100" t="s">
        <v>209</v>
      </c>
      <c r="G58" s="100" t="s">
        <v>32</v>
      </c>
      <c r="H58" s="125">
        <v>5397</v>
      </c>
      <c r="I58" s="125"/>
      <c r="J58" s="100">
        <f t="shared" si="6"/>
        <v>863.52</v>
      </c>
      <c r="K58" s="100"/>
      <c r="L58" s="100"/>
      <c r="M58" s="100">
        <f t="shared" si="7"/>
        <v>863.52</v>
      </c>
      <c r="N58" s="100"/>
      <c r="O58" s="100"/>
      <c r="P58" s="100"/>
      <c r="Q58" s="100"/>
      <c r="R58" s="136">
        <v>1</v>
      </c>
      <c r="S58" s="100">
        <f t="shared" si="2"/>
        <v>863.52</v>
      </c>
      <c r="T58" s="103" t="s">
        <v>57</v>
      </c>
      <c r="U58" s="151">
        <v>45047</v>
      </c>
      <c r="V58" s="100">
        <f t="shared" si="3"/>
        <v>12</v>
      </c>
    </row>
    <row r="59" ht="24.95" customHeight="1" spans="1:22">
      <c r="A59" s="100">
        <v>53</v>
      </c>
      <c r="B59" s="100"/>
      <c r="C59" s="103" t="s">
        <v>210</v>
      </c>
      <c r="D59" s="103" t="s">
        <v>29</v>
      </c>
      <c r="E59" s="103" t="s">
        <v>211</v>
      </c>
      <c r="F59" s="100" t="s">
        <v>212</v>
      </c>
      <c r="G59" s="100" t="s">
        <v>32</v>
      </c>
      <c r="H59" s="125">
        <v>5659</v>
      </c>
      <c r="I59" s="125"/>
      <c r="J59" s="100">
        <f t="shared" si="6"/>
        <v>905.44</v>
      </c>
      <c r="K59" s="100"/>
      <c r="L59" s="100"/>
      <c r="M59" s="100">
        <f t="shared" si="7"/>
        <v>905.44</v>
      </c>
      <c r="N59" s="100"/>
      <c r="O59" s="100"/>
      <c r="P59" s="100"/>
      <c r="Q59" s="100"/>
      <c r="R59" s="136">
        <v>1</v>
      </c>
      <c r="S59" s="100">
        <f t="shared" si="2"/>
        <v>905.44</v>
      </c>
      <c r="T59" s="103" t="s">
        <v>213</v>
      </c>
      <c r="U59" s="151">
        <v>45047</v>
      </c>
      <c r="V59" s="100">
        <f t="shared" si="3"/>
        <v>11</v>
      </c>
    </row>
    <row r="60" ht="24.95" customHeight="1" spans="1:22">
      <c r="A60" s="100">
        <v>54</v>
      </c>
      <c r="B60" s="100"/>
      <c r="C60" s="103" t="s">
        <v>214</v>
      </c>
      <c r="D60" s="103" t="s">
        <v>29</v>
      </c>
      <c r="E60" s="103" t="s">
        <v>215</v>
      </c>
      <c r="F60" s="100" t="s">
        <v>216</v>
      </c>
      <c r="G60" s="100" t="s">
        <v>32</v>
      </c>
      <c r="H60" s="125">
        <v>5638</v>
      </c>
      <c r="I60" s="125"/>
      <c r="J60" s="100">
        <f t="shared" si="6"/>
        <v>902.08</v>
      </c>
      <c r="K60" s="100"/>
      <c r="L60" s="100"/>
      <c r="M60" s="100">
        <f t="shared" si="7"/>
        <v>902.08</v>
      </c>
      <c r="N60" s="100"/>
      <c r="O60" s="100"/>
      <c r="P60" s="100"/>
      <c r="Q60" s="100"/>
      <c r="R60" s="136">
        <v>1</v>
      </c>
      <c r="S60" s="100">
        <f t="shared" si="2"/>
        <v>902.08</v>
      </c>
      <c r="T60" s="103" t="s">
        <v>213</v>
      </c>
      <c r="U60" s="151">
        <v>45047</v>
      </c>
      <c r="V60" s="100">
        <f t="shared" si="3"/>
        <v>11</v>
      </c>
    </row>
    <row r="61" ht="24.95" customHeight="1" spans="1:22">
      <c r="A61" s="100">
        <v>55</v>
      </c>
      <c r="B61" s="100"/>
      <c r="C61" s="110" t="s">
        <v>217</v>
      </c>
      <c r="D61" s="110" t="s">
        <v>29</v>
      </c>
      <c r="E61" s="103" t="s">
        <v>218</v>
      </c>
      <c r="F61" s="113" t="s">
        <v>219</v>
      </c>
      <c r="G61" s="100" t="s">
        <v>69</v>
      </c>
      <c r="H61" s="112">
        <v>5757</v>
      </c>
      <c r="I61" s="135">
        <v>7089</v>
      </c>
      <c r="J61" s="113">
        <f t="shared" ref="J61:J67" si="8">ROUND(H61*0.16,2)</f>
        <v>921.12</v>
      </c>
      <c r="K61" s="113">
        <f t="shared" ref="K61:K67" si="9">ROUND(I61*0.09,2)</f>
        <v>638.01</v>
      </c>
      <c r="L61" s="113">
        <f t="shared" ref="L61:L67" si="10">ROUND(H61*0.005,2)</f>
        <v>28.79</v>
      </c>
      <c r="M61" s="113">
        <f t="shared" ref="M61:M67" si="11">J61+K61+L61</f>
        <v>1587.92</v>
      </c>
      <c r="N61" s="113">
        <f t="shared" ref="N61:N67" si="12">ROUND(H61*0.08,2)</f>
        <v>460.56</v>
      </c>
      <c r="O61" s="113">
        <f t="shared" ref="O61:O67" si="13">ROUND(I61*0.02,2)</f>
        <v>141.78</v>
      </c>
      <c r="P61" s="113">
        <f t="shared" ref="P61:P67" si="14">ROUND(H61*0.005,2)</f>
        <v>28.79</v>
      </c>
      <c r="Q61" s="100">
        <f>P61+O61+N61</f>
        <v>631.13</v>
      </c>
      <c r="R61" s="136">
        <v>1</v>
      </c>
      <c r="S61" s="100">
        <f t="shared" si="2"/>
        <v>2219.05</v>
      </c>
      <c r="T61" s="153" t="s">
        <v>171</v>
      </c>
      <c r="U61" s="151">
        <v>45047</v>
      </c>
      <c r="V61" s="100">
        <f t="shared" si="3"/>
        <v>17</v>
      </c>
    </row>
    <row r="62" ht="24.95" customHeight="1" spans="1:22">
      <c r="A62" s="100">
        <v>56</v>
      </c>
      <c r="B62" s="101" t="s">
        <v>220</v>
      </c>
      <c r="C62" s="103" t="s">
        <v>221</v>
      </c>
      <c r="D62" s="103" t="s">
        <v>39</v>
      </c>
      <c r="E62" s="103" t="s">
        <v>222</v>
      </c>
      <c r="F62" s="103" t="s">
        <v>223</v>
      </c>
      <c r="G62" s="100" t="s">
        <v>32</v>
      </c>
      <c r="H62" s="125">
        <v>7089</v>
      </c>
      <c r="I62" s="100"/>
      <c r="J62" s="100">
        <f t="shared" ref="J62:J65" si="15">H62*0.16</f>
        <v>1134.24</v>
      </c>
      <c r="K62" s="100"/>
      <c r="L62" s="100"/>
      <c r="M62" s="100">
        <f t="shared" ref="M62:M65" si="16">L62+K62+J62</f>
        <v>1134.24</v>
      </c>
      <c r="N62" s="100"/>
      <c r="O62" s="100"/>
      <c r="P62" s="100"/>
      <c r="Q62" s="100"/>
      <c r="R62" s="136">
        <v>1</v>
      </c>
      <c r="S62" s="100">
        <f t="shared" si="2"/>
        <v>1134.24</v>
      </c>
      <c r="T62" s="103" t="s">
        <v>224</v>
      </c>
      <c r="U62" s="151">
        <v>45047</v>
      </c>
      <c r="V62" s="100">
        <f t="shared" si="3"/>
        <v>25</v>
      </c>
    </row>
    <row r="63" ht="24.95" customHeight="1" spans="1:22">
      <c r="A63" s="100">
        <v>57</v>
      </c>
      <c r="B63" s="106"/>
      <c r="C63" s="103" t="s">
        <v>225</v>
      </c>
      <c r="D63" s="103" t="s">
        <v>29</v>
      </c>
      <c r="E63" s="103" t="s">
        <v>226</v>
      </c>
      <c r="F63" s="103" t="s">
        <v>227</v>
      </c>
      <c r="G63" s="100" t="s">
        <v>32</v>
      </c>
      <c r="H63" s="100">
        <v>7089</v>
      </c>
      <c r="I63" s="100"/>
      <c r="J63" s="100">
        <f t="shared" si="15"/>
        <v>1134.24</v>
      </c>
      <c r="K63" s="100"/>
      <c r="L63" s="100"/>
      <c r="M63" s="100">
        <f t="shared" si="16"/>
        <v>1134.24</v>
      </c>
      <c r="N63" s="100"/>
      <c r="O63" s="100"/>
      <c r="P63" s="100"/>
      <c r="Q63" s="100"/>
      <c r="R63" s="136">
        <v>1</v>
      </c>
      <c r="S63" s="100">
        <f t="shared" si="2"/>
        <v>1134.24</v>
      </c>
      <c r="T63" s="103" t="s">
        <v>224</v>
      </c>
      <c r="U63" s="151">
        <v>45047</v>
      </c>
      <c r="V63" s="100">
        <f t="shared" si="3"/>
        <v>25</v>
      </c>
    </row>
    <row r="64" ht="24.95" customHeight="1" spans="1:22">
      <c r="A64" s="100">
        <v>58</v>
      </c>
      <c r="B64" s="113"/>
      <c r="C64" s="100" t="s">
        <v>228</v>
      </c>
      <c r="D64" s="100" t="s">
        <v>29</v>
      </c>
      <c r="E64" s="100" t="s">
        <v>229</v>
      </c>
      <c r="F64" s="100" t="s">
        <v>230</v>
      </c>
      <c r="G64" s="100" t="s">
        <v>69</v>
      </c>
      <c r="H64" s="131">
        <v>5292</v>
      </c>
      <c r="I64" s="131">
        <v>7089</v>
      </c>
      <c r="J64" s="113">
        <f>ROUND(H64*0.16,2)</f>
        <v>846.72</v>
      </c>
      <c r="K64" s="113">
        <f>ROUND(I64*0.09,2)</f>
        <v>638.01</v>
      </c>
      <c r="L64" s="113">
        <f>ROUND(H64*0.005,2)</f>
        <v>26.46</v>
      </c>
      <c r="M64" s="113">
        <f>J64+K64+L64</f>
        <v>1511.19</v>
      </c>
      <c r="N64" s="113">
        <f>ROUND(H64*0.08,2)</f>
        <v>423.36</v>
      </c>
      <c r="O64" s="113">
        <f>ROUND(I64*0.02,2)</f>
        <v>141.78</v>
      </c>
      <c r="P64" s="113">
        <f>ROUND(H64*0.005,2)</f>
        <v>26.46</v>
      </c>
      <c r="Q64" s="100">
        <f>P64+O64+N64</f>
        <v>591.6</v>
      </c>
      <c r="R64" s="136">
        <v>1</v>
      </c>
      <c r="S64" s="100">
        <f t="shared" si="2"/>
        <v>2102.79</v>
      </c>
      <c r="T64" s="154">
        <v>44531</v>
      </c>
      <c r="U64" s="151">
        <v>45047</v>
      </c>
      <c r="V64" s="100">
        <f t="shared" si="3"/>
        <v>18</v>
      </c>
    </row>
    <row r="65" ht="24.95" customHeight="1" spans="1:22">
      <c r="A65" s="100">
        <v>59</v>
      </c>
      <c r="B65" s="156" t="s">
        <v>231</v>
      </c>
      <c r="C65" s="103" t="s">
        <v>232</v>
      </c>
      <c r="D65" s="103" t="s">
        <v>39</v>
      </c>
      <c r="E65" s="103" t="s">
        <v>233</v>
      </c>
      <c r="F65" s="121" t="s">
        <v>234</v>
      </c>
      <c r="G65" s="100" t="s">
        <v>32</v>
      </c>
      <c r="H65" s="100">
        <v>4420</v>
      </c>
      <c r="I65" s="162"/>
      <c r="J65" s="100">
        <f>H65*0.16</f>
        <v>707.2</v>
      </c>
      <c r="K65" s="100"/>
      <c r="L65" s="100"/>
      <c r="M65" s="100">
        <f>L65+K65+J65</f>
        <v>707.2</v>
      </c>
      <c r="N65" s="100"/>
      <c r="O65" s="100"/>
      <c r="P65" s="100"/>
      <c r="Q65" s="100"/>
      <c r="R65" s="136">
        <v>1</v>
      </c>
      <c r="S65" s="100">
        <f t="shared" si="2"/>
        <v>707.2</v>
      </c>
      <c r="T65" s="154">
        <v>45017</v>
      </c>
      <c r="U65" s="151">
        <v>45047</v>
      </c>
      <c r="V65" s="100">
        <f t="shared" si="3"/>
        <v>2</v>
      </c>
    </row>
    <row r="66" ht="24.95" customHeight="1" spans="1:22">
      <c r="A66" s="100">
        <v>60</v>
      </c>
      <c r="B66" s="157"/>
      <c r="C66" s="110" t="s">
        <v>235</v>
      </c>
      <c r="D66" s="110" t="s">
        <v>29</v>
      </c>
      <c r="E66" s="103" t="s">
        <v>236</v>
      </c>
      <c r="F66" s="100" t="s">
        <v>237</v>
      </c>
      <c r="G66" s="100" t="s">
        <v>69</v>
      </c>
      <c r="H66" s="112">
        <v>5087</v>
      </c>
      <c r="I66" s="135">
        <v>7089</v>
      </c>
      <c r="J66" s="113">
        <f>ROUND(H66*0.16,2)</f>
        <v>813.92</v>
      </c>
      <c r="K66" s="113">
        <f>ROUND(I66*0.09,2)</f>
        <v>638.01</v>
      </c>
      <c r="L66" s="113">
        <f>ROUND(H66*0.005,2)</f>
        <v>25.44</v>
      </c>
      <c r="M66" s="113">
        <f>J66+K66+L66</f>
        <v>1477.37</v>
      </c>
      <c r="N66" s="113">
        <f>ROUND(H66*0.08,2)</f>
        <v>406.96</v>
      </c>
      <c r="O66" s="113">
        <f>ROUND(I66*0.02,2)</f>
        <v>141.78</v>
      </c>
      <c r="P66" s="113">
        <f>ROUND(H66*0.005,2)</f>
        <v>25.44</v>
      </c>
      <c r="Q66" s="113">
        <f>P66+O66+N66</f>
        <v>574.18</v>
      </c>
      <c r="R66" s="136">
        <v>1</v>
      </c>
      <c r="S66" s="100">
        <f t="shared" si="2"/>
        <v>2051.55</v>
      </c>
      <c r="T66" s="151">
        <v>44986</v>
      </c>
      <c r="U66" s="151">
        <v>45047</v>
      </c>
      <c r="V66" s="100">
        <f t="shared" si="3"/>
        <v>3</v>
      </c>
    </row>
    <row r="67" ht="24.95" customHeight="1" spans="1:22">
      <c r="A67" s="100">
        <v>61</v>
      </c>
      <c r="B67" s="110"/>
      <c r="C67" s="158" t="s">
        <v>238</v>
      </c>
      <c r="D67" s="131" t="s">
        <v>39</v>
      </c>
      <c r="E67" s="103" t="s">
        <v>239</v>
      </c>
      <c r="F67" s="159" t="s">
        <v>240</v>
      </c>
      <c r="G67" s="100" t="s">
        <v>69</v>
      </c>
      <c r="H67" s="131">
        <v>4420</v>
      </c>
      <c r="I67" s="131">
        <v>7089</v>
      </c>
      <c r="J67" s="113">
        <f>ROUND(H67*0.16,2)</f>
        <v>707.2</v>
      </c>
      <c r="K67" s="113">
        <f>ROUND(I67*0.09,2)</f>
        <v>638.01</v>
      </c>
      <c r="L67" s="113">
        <f>ROUND(H67*0.005,2)</f>
        <v>22.1</v>
      </c>
      <c r="M67" s="113">
        <f>J67+K67+L67</f>
        <v>1367.31</v>
      </c>
      <c r="N67" s="113">
        <f>ROUND(H67*0.08,2)</f>
        <v>353.6</v>
      </c>
      <c r="O67" s="113">
        <f>ROUND(I67*0.02,2)</f>
        <v>141.78</v>
      </c>
      <c r="P67" s="113">
        <f>ROUND(H67*0.005,2)</f>
        <v>22.1</v>
      </c>
      <c r="Q67" s="113">
        <f>P67+O67+N67</f>
        <v>517.48</v>
      </c>
      <c r="R67" s="136">
        <v>1</v>
      </c>
      <c r="S67" s="100">
        <f t="shared" si="2"/>
        <v>1884.79</v>
      </c>
      <c r="T67" s="151">
        <v>45017</v>
      </c>
      <c r="U67" s="151">
        <v>45047</v>
      </c>
      <c r="V67" s="100">
        <f t="shared" si="3"/>
        <v>2</v>
      </c>
    </row>
    <row r="68" ht="24.95" customHeight="1" spans="1:22">
      <c r="A68" s="100">
        <v>62</v>
      </c>
      <c r="B68" s="160" t="s">
        <v>241</v>
      </c>
      <c r="C68" s="103" t="s">
        <v>242</v>
      </c>
      <c r="D68" s="103" t="s">
        <v>29</v>
      </c>
      <c r="E68" s="103" t="s">
        <v>243</v>
      </c>
      <c r="F68" s="103" t="s">
        <v>244</v>
      </c>
      <c r="G68" s="100" t="s">
        <v>32</v>
      </c>
      <c r="H68" s="100">
        <v>6267</v>
      </c>
      <c r="I68" s="162"/>
      <c r="J68" s="100">
        <f t="shared" ref="J68:J72" si="17">H68*0.16</f>
        <v>1002.72</v>
      </c>
      <c r="K68" s="100"/>
      <c r="L68" s="100"/>
      <c r="M68" s="100">
        <f t="shared" ref="M68:M72" si="18">L68+K68+J68</f>
        <v>1002.72</v>
      </c>
      <c r="N68" s="100"/>
      <c r="O68" s="100"/>
      <c r="P68" s="100"/>
      <c r="Q68" s="100"/>
      <c r="R68" s="136">
        <v>1</v>
      </c>
      <c r="S68" s="100">
        <f t="shared" si="2"/>
        <v>1002.72</v>
      </c>
      <c r="T68" s="154">
        <v>45017</v>
      </c>
      <c r="U68" s="151">
        <v>45047</v>
      </c>
      <c r="V68" s="100">
        <f t="shared" si="3"/>
        <v>2</v>
      </c>
    </row>
    <row r="69" ht="24.95" customHeight="1" spans="1:22">
      <c r="A69" s="100">
        <v>63</v>
      </c>
      <c r="B69" s="101" t="s">
        <v>245</v>
      </c>
      <c r="C69" s="100" t="s">
        <v>246</v>
      </c>
      <c r="D69" s="100" t="s">
        <v>39</v>
      </c>
      <c r="E69" s="100" t="s">
        <v>247</v>
      </c>
      <c r="F69" s="100" t="s">
        <v>248</v>
      </c>
      <c r="G69" s="100" t="s">
        <v>32</v>
      </c>
      <c r="H69" s="100">
        <v>7089</v>
      </c>
      <c r="I69" s="100"/>
      <c r="J69" s="100">
        <f t="shared" si="17"/>
        <v>1134.24</v>
      </c>
      <c r="K69" s="100"/>
      <c r="L69" s="100"/>
      <c r="M69" s="100">
        <f t="shared" si="18"/>
        <v>1134.24</v>
      </c>
      <c r="N69" s="100"/>
      <c r="O69" s="100"/>
      <c r="P69" s="100"/>
      <c r="Q69" s="100"/>
      <c r="R69" s="136">
        <v>1</v>
      </c>
      <c r="S69" s="100">
        <f t="shared" si="2"/>
        <v>1134.24</v>
      </c>
      <c r="T69" s="154">
        <v>44317</v>
      </c>
      <c r="U69" s="151">
        <v>45047</v>
      </c>
      <c r="V69" s="100">
        <v>24</v>
      </c>
    </row>
    <row r="70" ht="24.95" customHeight="1" spans="1:22">
      <c r="A70" s="100">
        <v>64</v>
      </c>
      <c r="B70" s="106"/>
      <c r="C70" s="100" t="s">
        <v>249</v>
      </c>
      <c r="D70" s="100" t="s">
        <v>29</v>
      </c>
      <c r="E70" s="100" t="s">
        <v>250</v>
      </c>
      <c r="F70" s="100" t="s">
        <v>251</v>
      </c>
      <c r="G70" s="100" t="s">
        <v>32</v>
      </c>
      <c r="H70" s="100">
        <v>4253</v>
      </c>
      <c r="I70" s="100"/>
      <c r="J70" s="100">
        <f t="shared" si="17"/>
        <v>680.48</v>
      </c>
      <c r="K70" s="100"/>
      <c r="L70" s="100"/>
      <c r="M70" s="100">
        <f t="shared" si="18"/>
        <v>680.48</v>
      </c>
      <c r="N70" s="100"/>
      <c r="O70" s="100"/>
      <c r="P70" s="100"/>
      <c r="Q70" s="100"/>
      <c r="R70" s="136">
        <v>1</v>
      </c>
      <c r="S70" s="100">
        <f t="shared" si="2"/>
        <v>680.48</v>
      </c>
      <c r="T70" s="154">
        <v>44409</v>
      </c>
      <c r="U70" s="151">
        <v>45047</v>
      </c>
      <c r="V70" s="100">
        <v>21</v>
      </c>
    </row>
    <row r="71" ht="24.95" customHeight="1" spans="1:22">
      <c r="A71" s="100">
        <v>65</v>
      </c>
      <c r="B71" s="113"/>
      <c r="C71" s="100" t="s">
        <v>252</v>
      </c>
      <c r="D71" s="100" t="s">
        <v>39</v>
      </c>
      <c r="E71" s="100" t="s">
        <v>253</v>
      </c>
      <c r="F71" s="100" t="s">
        <v>254</v>
      </c>
      <c r="G71" s="100" t="s">
        <v>32</v>
      </c>
      <c r="H71" s="100">
        <v>4253</v>
      </c>
      <c r="I71" s="100"/>
      <c r="J71" s="100">
        <f t="shared" si="17"/>
        <v>680.48</v>
      </c>
      <c r="K71" s="100"/>
      <c r="L71" s="100"/>
      <c r="M71" s="100">
        <f t="shared" si="18"/>
        <v>680.48</v>
      </c>
      <c r="N71" s="100"/>
      <c r="O71" s="100"/>
      <c r="P71" s="100"/>
      <c r="Q71" s="100"/>
      <c r="R71" s="136">
        <v>1</v>
      </c>
      <c r="S71" s="100">
        <f t="shared" ref="S71:S73" si="19">Q71+M71</f>
        <v>680.48</v>
      </c>
      <c r="T71" s="154">
        <v>44409</v>
      </c>
      <c r="U71" s="151">
        <v>45047</v>
      </c>
      <c r="V71" s="100">
        <v>21</v>
      </c>
    </row>
    <row r="72" ht="24.95" customHeight="1" spans="1:22">
      <c r="A72" s="100">
        <v>66</v>
      </c>
      <c r="B72" s="100" t="s">
        <v>255</v>
      </c>
      <c r="C72" s="103" t="s">
        <v>256</v>
      </c>
      <c r="D72" s="103" t="s">
        <v>39</v>
      </c>
      <c r="E72" s="103" t="s">
        <v>257</v>
      </c>
      <c r="F72" s="103" t="s">
        <v>258</v>
      </c>
      <c r="G72" s="100" t="s">
        <v>32</v>
      </c>
      <c r="H72" s="125">
        <v>7089</v>
      </c>
      <c r="I72" s="100"/>
      <c r="J72" s="100">
        <f t="shared" si="17"/>
        <v>1134.24</v>
      </c>
      <c r="K72" s="100"/>
      <c r="L72" s="100"/>
      <c r="M72" s="100">
        <f t="shared" si="18"/>
        <v>1134.24</v>
      </c>
      <c r="N72" s="100"/>
      <c r="O72" s="100"/>
      <c r="P72" s="100"/>
      <c r="Q72" s="100"/>
      <c r="R72" s="136">
        <v>1</v>
      </c>
      <c r="S72" s="100">
        <f t="shared" si="19"/>
        <v>1134.24</v>
      </c>
      <c r="T72" s="103" t="s">
        <v>33</v>
      </c>
      <c r="U72" s="151">
        <v>45047</v>
      </c>
      <c r="V72" s="100">
        <f>DATEDIF(T72,U72,"M")+1</f>
        <v>29</v>
      </c>
    </row>
    <row r="73" ht="24.95" customHeight="1" spans="1:22">
      <c r="A73" s="100">
        <v>67</v>
      </c>
      <c r="B73" s="100" t="s">
        <v>259</v>
      </c>
      <c r="C73" s="100" t="s">
        <v>260</v>
      </c>
      <c r="D73" s="100" t="s">
        <v>29</v>
      </c>
      <c r="E73" s="100" t="s">
        <v>261</v>
      </c>
      <c r="F73" s="100" t="s">
        <v>262</v>
      </c>
      <c r="G73" s="100" t="s">
        <v>69</v>
      </c>
      <c r="H73" s="161">
        <v>6222</v>
      </c>
      <c r="I73" s="100">
        <v>7089</v>
      </c>
      <c r="J73" s="113">
        <f>ROUND(H73*0.16,2)</f>
        <v>995.52</v>
      </c>
      <c r="K73" s="113">
        <f>ROUND(I73*0.09,2)</f>
        <v>638.01</v>
      </c>
      <c r="L73" s="113">
        <f>ROUND(H73*0.005,2)</f>
        <v>31.11</v>
      </c>
      <c r="M73" s="113">
        <f>J73+K73+L73</f>
        <v>1664.64</v>
      </c>
      <c r="N73" s="113">
        <f>ROUND(H73*0.08,2)</f>
        <v>497.76</v>
      </c>
      <c r="O73" s="113">
        <f>ROUND(I73*0.02,2)</f>
        <v>141.78</v>
      </c>
      <c r="P73" s="113">
        <f>ROUND(H73*0.005,2)</f>
        <v>31.11</v>
      </c>
      <c r="Q73" s="100">
        <f t="shared" ref="Q71:Q73" si="20">P73+O73+N73</f>
        <v>670.65</v>
      </c>
      <c r="R73" s="136">
        <v>1</v>
      </c>
      <c r="S73" s="100">
        <f t="shared" si="19"/>
        <v>2335.29</v>
      </c>
      <c r="T73" s="154">
        <v>44136</v>
      </c>
      <c r="U73" s="151">
        <v>45047</v>
      </c>
      <c r="V73" s="100">
        <f>DATEDIF(T73,U73,"M")+1</f>
        <v>31</v>
      </c>
    </row>
  </sheetData>
  <mergeCells count="38">
    <mergeCell ref="A1:B1"/>
    <mergeCell ref="A2:V2"/>
    <mergeCell ref="H3:I3"/>
    <mergeCell ref="J3:M3"/>
    <mergeCell ref="N3:Q3"/>
    <mergeCell ref="T6:U6"/>
    <mergeCell ref="A3:A5"/>
    <mergeCell ref="B3:B5"/>
    <mergeCell ref="B7:B17"/>
    <mergeCell ref="B18:B26"/>
    <mergeCell ref="B27:B30"/>
    <mergeCell ref="B31:B41"/>
    <mergeCell ref="B42:B48"/>
    <mergeCell ref="B49:B50"/>
    <mergeCell ref="B51:B54"/>
    <mergeCell ref="B55:B61"/>
    <mergeCell ref="B62:B64"/>
    <mergeCell ref="B65:B67"/>
    <mergeCell ref="B69:B71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  <mergeCell ref="S3:S5"/>
    <mergeCell ref="V3:V5"/>
    <mergeCell ref="T3:U4"/>
  </mergeCells>
  <dataValidations count="1">
    <dataValidation type="list" allowBlank="1" showInputMessage="1" showErrorMessage="1" sqref="D18 D19 D20 D21 D22 D26 D27 D28 D29 D30 D52 D54 D55 D56 D59 D60 D23:D25 D57:D58">
      <formula1>"男,女"</formula1>
    </dataValidation>
  </dataValidations>
  <printOptions horizontalCentered="1"/>
  <pageMargins left="0.15625" right="0.0388888888888889" top="0.196527777777778" bottom="0.668055555555556" header="0.313888888888889" footer="0.511805555555556"/>
  <pageSetup paperSize="9" scale="62" fitToHeight="0" orientation="landscape" horizontalDpi="6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B3" sqref="B3:D3"/>
    </sheetView>
  </sheetViews>
  <sheetFormatPr defaultColWidth="9" defaultRowHeight="13.5" outlineLevelCol="3"/>
  <cols>
    <col min="1" max="1" width="21" customWidth="1"/>
    <col min="2" max="2" width="27.75" customWidth="1"/>
    <col min="3" max="3" width="20.875" customWidth="1"/>
    <col min="4" max="4" width="30.125" customWidth="1"/>
  </cols>
  <sheetData>
    <row r="1" ht="60.75" customHeight="1" spans="1:4">
      <c r="A1" s="1" t="s">
        <v>263</v>
      </c>
      <c r="B1" s="1"/>
      <c r="C1" s="1"/>
      <c r="D1" s="1"/>
    </row>
    <row r="2" ht="29.25" customHeight="1" spans="1:4">
      <c r="A2" s="24" t="s">
        <v>264</v>
      </c>
      <c r="B2" s="25" t="s">
        <v>265</v>
      </c>
      <c r="C2" s="26"/>
      <c r="D2" s="27"/>
    </row>
    <row r="3" ht="21.75" customHeight="1" spans="1:4">
      <c r="A3" s="28" t="s">
        <v>266</v>
      </c>
      <c r="B3" s="77" t="s">
        <v>267</v>
      </c>
      <c r="C3" s="78"/>
      <c r="D3" s="79"/>
    </row>
    <row r="4" ht="21.75" customHeight="1" spans="1:4">
      <c r="A4" s="32"/>
      <c r="B4" s="80" t="s">
        <v>268</v>
      </c>
      <c r="C4" s="81"/>
      <c r="D4" s="82"/>
    </row>
    <row r="5" ht="21.75" customHeight="1" spans="1:4">
      <c r="A5" s="36"/>
      <c r="B5" s="83" t="s">
        <v>269</v>
      </c>
      <c r="C5" s="84"/>
      <c r="D5" s="85"/>
    </row>
    <row r="6" ht="34.5" customHeight="1" spans="1:4">
      <c r="A6" s="24" t="s">
        <v>270</v>
      </c>
      <c r="B6" s="86"/>
      <c r="C6" s="26"/>
      <c r="D6" s="27"/>
    </row>
    <row r="7" ht="24" customHeight="1" spans="1:4">
      <c r="A7" s="28" t="s">
        <v>271</v>
      </c>
      <c r="B7" s="28"/>
      <c r="C7" s="28" t="s">
        <v>272</v>
      </c>
      <c r="D7" s="28"/>
    </row>
    <row r="8" ht="21.75" customHeight="1" spans="1:4">
      <c r="A8" s="28" t="s">
        <v>273</v>
      </c>
      <c r="B8" s="40"/>
      <c r="C8" s="41"/>
      <c r="D8" s="42"/>
    </row>
    <row r="9" ht="21.75" customHeight="1" spans="1:4">
      <c r="A9" s="32"/>
      <c r="B9" s="43" t="s">
        <v>274</v>
      </c>
      <c r="C9" s="44"/>
      <c r="D9" s="45"/>
    </row>
    <row r="10" ht="21.75" customHeight="1" spans="1:4">
      <c r="A10" s="32"/>
      <c r="B10" s="46"/>
      <c r="C10" s="47"/>
      <c r="D10" s="48"/>
    </row>
    <row r="11" ht="21.75" customHeight="1" spans="1:4">
      <c r="A11" s="32"/>
      <c r="B11" s="46" t="s">
        <v>275</v>
      </c>
      <c r="C11" s="47"/>
      <c r="D11" s="48"/>
    </row>
    <row r="12" ht="30" customHeight="1" spans="1:4">
      <c r="A12" s="36"/>
      <c r="B12" s="87" t="s">
        <v>276</v>
      </c>
      <c r="C12" s="88"/>
      <c r="D12" s="89"/>
    </row>
    <row r="13" ht="21.75" customHeight="1" spans="1:4">
      <c r="A13" s="28" t="s">
        <v>277</v>
      </c>
      <c r="B13" s="40"/>
      <c r="C13" s="41"/>
      <c r="D13" s="42"/>
    </row>
    <row r="14" ht="21.75" customHeight="1" spans="1:4">
      <c r="A14" s="32"/>
      <c r="B14" s="43" t="s">
        <v>274</v>
      </c>
      <c r="C14" s="44"/>
      <c r="D14" s="45"/>
    </row>
    <row r="15" ht="21.75" customHeight="1" spans="1:4">
      <c r="A15" s="32"/>
      <c r="B15" s="46"/>
      <c r="C15" s="47"/>
      <c r="D15" s="48"/>
    </row>
    <row r="16" ht="21.75" customHeight="1" spans="1:4">
      <c r="A16" s="32"/>
      <c r="B16" s="46" t="s">
        <v>275</v>
      </c>
      <c r="C16" s="47"/>
      <c r="D16" s="48"/>
    </row>
    <row r="17" ht="30" customHeight="1" spans="1:4">
      <c r="A17" s="36"/>
      <c r="B17" s="87" t="s">
        <v>276</v>
      </c>
      <c r="C17" s="88"/>
      <c r="D17" s="89"/>
    </row>
    <row r="18" ht="69.75" customHeight="1" spans="1:4">
      <c r="A18" s="28" t="s">
        <v>278</v>
      </c>
      <c r="B18" s="52" t="s">
        <v>279</v>
      </c>
      <c r="C18" s="53"/>
      <c r="D18" s="54"/>
    </row>
    <row r="19" ht="14.25" spans="1:4">
      <c r="A19" s="32"/>
      <c r="B19" s="46"/>
      <c r="C19" s="47"/>
      <c r="D19" s="48"/>
    </row>
    <row r="20" ht="20.25" customHeight="1" spans="1:4">
      <c r="A20" s="32"/>
      <c r="B20" s="43" t="s">
        <v>274</v>
      </c>
      <c r="C20" s="44"/>
      <c r="D20" s="45"/>
    </row>
    <row r="21" ht="14.25" spans="1:4">
      <c r="A21" s="32"/>
      <c r="B21" s="46" t="s">
        <v>275</v>
      </c>
      <c r="C21" s="47"/>
      <c r="D21" s="48"/>
    </row>
    <row r="22" ht="14.25" spans="1:4">
      <c r="A22" s="36"/>
      <c r="B22" s="87" t="s">
        <v>280</v>
      </c>
      <c r="C22" s="88"/>
      <c r="D22" s="89"/>
    </row>
    <row r="23" ht="48" customHeight="1" spans="1:4">
      <c r="A23" s="28" t="s">
        <v>281</v>
      </c>
      <c r="B23" s="52" t="s">
        <v>282</v>
      </c>
      <c r="C23" s="53"/>
      <c r="D23" s="54"/>
    </row>
    <row r="24" ht="14.25" spans="1:4">
      <c r="A24" s="32"/>
      <c r="B24" s="46"/>
      <c r="C24" s="47"/>
      <c r="D24" s="48"/>
    </row>
    <row r="25" ht="20.25" customHeight="1" spans="1:4">
      <c r="A25" s="32"/>
      <c r="B25" s="43" t="s">
        <v>283</v>
      </c>
      <c r="C25" s="44"/>
      <c r="D25" s="45"/>
    </row>
    <row r="26" ht="14.25" spans="1:4">
      <c r="A26" s="32"/>
      <c r="B26" s="46" t="s">
        <v>284</v>
      </c>
      <c r="C26" s="47"/>
      <c r="D26" s="48"/>
    </row>
    <row r="27" ht="14.25" spans="1:4">
      <c r="A27" s="32"/>
      <c r="B27" s="87" t="s">
        <v>285</v>
      </c>
      <c r="C27" s="88"/>
      <c r="D27" s="89"/>
    </row>
    <row r="28" ht="20.25" customHeight="1" spans="1:4">
      <c r="A28" s="28" t="s">
        <v>286</v>
      </c>
      <c r="B28" s="40"/>
      <c r="C28" s="41"/>
      <c r="D28" s="42"/>
    </row>
    <row r="29" ht="20.25" customHeight="1" spans="1:4">
      <c r="A29" s="32"/>
      <c r="B29" s="46"/>
      <c r="C29" s="47"/>
      <c r="D29" s="48"/>
    </row>
    <row r="30" ht="20.25" customHeight="1" spans="1:4">
      <c r="A30" s="32"/>
      <c r="B30" s="46" t="s">
        <v>287</v>
      </c>
      <c r="C30" s="47"/>
      <c r="D30" s="48"/>
    </row>
    <row r="31" ht="20.25" customHeight="1" spans="1:4">
      <c r="A31" s="32"/>
      <c r="B31" s="46"/>
      <c r="C31" s="47"/>
      <c r="D31" s="48"/>
    </row>
    <row r="32" ht="20.25" customHeight="1" spans="1:4">
      <c r="A32" s="32"/>
      <c r="B32" s="46" t="s">
        <v>275</v>
      </c>
      <c r="C32" s="47"/>
      <c r="D32" s="48"/>
    </row>
    <row r="33" ht="20.25" customHeight="1" spans="1:4">
      <c r="A33" s="36"/>
      <c r="B33" s="87" t="s">
        <v>288</v>
      </c>
      <c r="C33" s="88"/>
      <c r="D33" s="89"/>
    </row>
    <row r="34" ht="14.25" spans="1:4">
      <c r="A34" s="57"/>
      <c r="B34" s="57"/>
      <c r="C34" s="57"/>
      <c r="D34" s="57"/>
    </row>
  </sheetData>
  <mergeCells count="38">
    <mergeCell ref="A1:D1"/>
    <mergeCell ref="B2:D2"/>
    <mergeCell ref="B3:D3"/>
    <mergeCell ref="B4:D4"/>
    <mergeCell ref="B5:D5"/>
    <mergeCell ref="B6:D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:A5"/>
    <mergeCell ref="A8:A12"/>
    <mergeCell ref="A13:A17"/>
    <mergeCell ref="A18:A22"/>
    <mergeCell ref="A23:A27"/>
    <mergeCell ref="A28:A33"/>
  </mergeCells>
  <printOptions horizontalCentered="1"/>
  <pageMargins left="0.354166666666667" right="0.235416666666667" top="0.432638888888889" bottom="0.747916666666667" header="0.313888888888889" footer="0.313888888888889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B3" sqref="B3:D4"/>
    </sheetView>
  </sheetViews>
  <sheetFormatPr defaultColWidth="9" defaultRowHeight="13.5"/>
  <cols>
    <col min="1" max="1" width="7.25" customWidth="1"/>
    <col min="2" max="2" width="33.375" customWidth="1"/>
    <col min="3" max="3" width="11.125" customWidth="1"/>
    <col min="4" max="4" width="13" customWidth="1"/>
    <col min="5" max="5" width="15.5" customWidth="1"/>
    <col min="6" max="6" width="13.875" customWidth="1"/>
    <col min="7" max="7" width="14.875" customWidth="1"/>
    <col min="8" max="8" width="14.25" customWidth="1"/>
  </cols>
  <sheetData>
    <row r="1" ht="38.25" customHeight="1" spans="1:9">
      <c r="A1" s="1" t="s">
        <v>289</v>
      </c>
      <c r="B1" s="1"/>
      <c r="C1" s="1"/>
      <c r="D1" s="1"/>
      <c r="E1" s="1"/>
      <c r="F1" s="1"/>
      <c r="G1" s="1"/>
      <c r="H1" s="1"/>
      <c r="I1" s="1"/>
    </row>
    <row r="2" ht="29.25" customHeight="1" spans="1:12">
      <c r="A2" s="71" t="s">
        <v>290</v>
      </c>
      <c r="B2" s="71"/>
      <c r="C2" s="71"/>
      <c r="D2" s="71"/>
      <c r="E2" s="68"/>
      <c r="F2" s="68"/>
      <c r="G2" s="68"/>
      <c r="H2" s="68"/>
      <c r="I2" s="71"/>
      <c r="J2" s="76"/>
      <c r="K2" s="76"/>
      <c r="L2" s="76"/>
    </row>
    <row r="3" ht="28.5" customHeight="1" spans="1:12">
      <c r="A3" s="24" t="s">
        <v>2</v>
      </c>
      <c r="B3" s="24" t="s">
        <v>3</v>
      </c>
      <c r="C3" s="40" t="s">
        <v>291</v>
      </c>
      <c r="D3" s="42"/>
      <c r="E3" s="24" t="s">
        <v>292</v>
      </c>
      <c r="F3" s="24" t="s">
        <v>293</v>
      </c>
      <c r="G3" s="24" t="s">
        <v>294</v>
      </c>
      <c r="H3" s="24" t="s">
        <v>295</v>
      </c>
      <c r="I3" s="24" t="s">
        <v>296</v>
      </c>
      <c r="J3" s="76"/>
      <c r="K3" s="76"/>
      <c r="L3" s="76"/>
    </row>
    <row r="4" ht="27.75" customHeight="1" spans="1:12">
      <c r="A4" s="24"/>
      <c r="B4" s="24"/>
      <c r="C4" s="72"/>
      <c r="D4" s="73" t="s">
        <v>297</v>
      </c>
      <c r="E4" s="24"/>
      <c r="F4" s="24"/>
      <c r="G4" s="24"/>
      <c r="H4" s="24"/>
      <c r="I4" s="24"/>
      <c r="J4" s="76"/>
      <c r="K4" s="76"/>
      <c r="L4" s="76"/>
    </row>
    <row r="5" ht="27" customHeight="1" spans="1:12">
      <c r="A5" s="24">
        <v>1</v>
      </c>
      <c r="B5" s="24" t="s">
        <v>298</v>
      </c>
      <c r="C5" s="24">
        <v>4</v>
      </c>
      <c r="D5" s="24">
        <v>2</v>
      </c>
      <c r="E5" s="36">
        <f>企业补差花名册!W6+企业补差花名册!W7+企业补差花名册!W8+企业补差花名册!W9</f>
        <v>2196.48</v>
      </c>
      <c r="F5" s="36"/>
      <c r="G5" s="36"/>
      <c r="H5" s="36">
        <f>G5+F5+E5</f>
        <v>2196.48</v>
      </c>
      <c r="I5" s="74"/>
      <c r="J5" s="76"/>
      <c r="K5" s="76"/>
      <c r="L5" s="76"/>
    </row>
    <row r="6" ht="27" customHeight="1" spans="1:12">
      <c r="A6" s="24">
        <v>2</v>
      </c>
      <c r="B6" s="24" t="s">
        <v>103</v>
      </c>
      <c r="C6" s="24">
        <v>1</v>
      </c>
      <c r="D6" s="24">
        <v>1</v>
      </c>
      <c r="E6" s="24">
        <f>企业补差花名册!W10</f>
        <v>27.8399999999999</v>
      </c>
      <c r="F6" s="24"/>
      <c r="G6" s="24"/>
      <c r="H6" s="36">
        <f t="shared" ref="H6:H15" si="0">G6+F6+E6</f>
        <v>27.8399999999999</v>
      </c>
      <c r="I6" s="74"/>
      <c r="J6" s="76"/>
      <c r="K6" s="76"/>
      <c r="L6" s="76"/>
    </row>
    <row r="7" ht="27" customHeight="1" spans="1:12">
      <c r="A7" s="24">
        <v>3</v>
      </c>
      <c r="B7" s="24" t="s">
        <v>74</v>
      </c>
      <c r="C7" s="24">
        <v>1</v>
      </c>
      <c r="D7" s="24">
        <v>0</v>
      </c>
      <c r="E7" s="24">
        <f>企业补差花名册!W11</f>
        <v>76.7999999999997</v>
      </c>
      <c r="F7" s="24"/>
      <c r="G7" s="24"/>
      <c r="H7" s="36">
        <f t="shared" si="0"/>
        <v>76.7999999999997</v>
      </c>
      <c r="I7" s="74"/>
      <c r="J7" s="76"/>
      <c r="K7" s="76"/>
      <c r="L7" s="76"/>
    </row>
    <row r="8" ht="27" customHeight="1" spans="1:12">
      <c r="A8" s="24">
        <v>4</v>
      </c>
      <c r="B8" s="24" t="s">
        <v>178</v>
      </c>
      <c r="C8" s="24">
        <v>1</v>
      </c>
      <c r="D8" s="24">
        <v>1</v>
      </c>
      <c r="E8" s="24">
        <f>企业补差花名册!W12</f>
        <v>1607.04</v>
      </c>
      <c r="F8" s="24"/>
      <c r="G8" s="24"/>
      <c r="H8" s="36">
        <f t="shared" si="0"/>
        <v>1607.04</v>
      </c>
      <c r="I8" s="74"/>
      <c r="J8" s="76"/>
      <c r="K8" s="76"/>
      <c r="L8" s="76"/>
    </row>
    <row r="9" ht="27" customHeight="1" spans="1:12">
      <c r="A9" s="24">
        <v>5</v>
      </c>
      <c r="B9" s="24" t="s">
        <v>245</v>
      </c>
      <c r="C9" s="24">
        <v>1</v>
      </c>
      <c r="D9" s="24">
        <v>1</v>
      </c>
      <c r="E9" s="24">
        <f>企业补差花名册!W13+企业补差花名册!W14</f>
        <v>1098.24</v>
      </c>
      <c r="F9" s="24"/>
      <c r="G9" s="24"/>
      <c r="H9" s="36">
        <f t="shared" si="0"/>
        <v>1098.24</v>
      </c>
      <c r="I9" s="74"/>
      <c r="J9" s="76"/>
      <c r="K9" s="76"/>
      <c r="L9" s="76"/>
    </row>
    <row r="10" ht="27" customHeight="1" spans="1:12">
      <c r="A10" s="24">
        <v>6</v>
      </c>
      <c r="B10" s="24" t="s">
        <v>185</v>
      </c>
      <c r="C10" s="24">
        <v>1</v>
      </c>
      <c r="D10" s="24">
        <v>1</v>
      </c>
      <c r="E10" s="24"/>
      <c r="F10" s="24">
        <f>高校毕业生补差花名册!X6</f>
        <v>782.16</v>
      </c>
      <c r="G10" s="24"/>
      <c r="H10" s="36">
        <f t="shared" si="0"/>
        <v>782.16</v>
      </c>
      <c r="I10" s="74"/>
      <c r="J10" s="76"/>
      <c r="K10" s="76"/>
      <c r="L10" s="76"/>
    </row>
    <row r="11" ht="27" customHeight="1" spans="1:12">
      <c r="A11" s="24">
        <v>7</v>
      </c>
      <c r="B11" s="24" t="s">
        <v>259</v>
      </c>
      <c r="C11" s="24">
        <v>1</v>
      </c>
      <c r="D11" s="24">
        <v>1</v>
      </c>
      <c r="E11" s="24"/>
      <c r="F11" s="24">
        <f>高校毕业生补差花名册!X8</f>
        <v>429.66</v>
      </c>
      <c r="G11" s="24"/>
      <c r="H11" s="36">
        <f t="shared" si="0"/>
        <v>429.66</v>
      </c>
      <c r="I11" s="74"/>
      <c r="J11" s="76"/>
      <c r="K11" s="76"/>
      <c r="L11" s="76"/>
    </row>
    <row r="12" ht="27" customHeight="1" spans="1:12">
      <c r="A12" s="24">
        <v>8</v>
      </c>
      <c r="B12" s="24" t="s">
        <v>220</v>
      </c>
      <c r="C12" s="24">
        <v>1</v>
      </c>
      <c r="D12" s="24">
        <v>1</v>
      </c>
      <c r="E12" s="24"/>
      <c r="F12" s="24">
        <f>高校毕业生补差花名册!X9</f>
        <v>429.66</v>
      </c>
      <c r="G12" s="24"/>
      <c r="H12" s="36">
        <f t="shared" si="0"/>
        <v>429.66</v>
      </c>
      <c r="I12" s="74"/>
      <c r="J12" s="76"/>
      <c r="K12" s="76"/>
      <c r="L12" s="76"/>
    </row>
    <row r="13" ht="27" customHeight="1" spans="1:12">
      <c r="A13" s="24">
        <v>9</v>
      </c>
      <c r="B13" s="12"/>
      <c r="C13" s="74"/>
      <c r="D13" s="74"/>
      <c r="E13" s="74"/>
      <c r="F13" s="74"/>
      <c r="G13" s="74"/>
      <c r="H13" s="36">
        <f t="shared" si="0"/>
        <v>0</v>
      </c>
      <c r="I13" s="74"/>
      <c r="J13" s="76"/>
      <c r="K13" s="76"/>
      <c r="L13" s="76"/>
    </row>
    <row r="14" ht="27" customHeight="1" spans="1:12">
      <c r="A14" s="24">
        <v>10</v>
      </c>
      <c r="B14" s="74"/>
      <c r="C14" s="74"/>
      <c r="D14" s="74"/>
      <c r="E14" s="74"/>
      <c r="F14" s="74"/>
      <c r="G14" s="74"/>
      <c r="H14" s="36">
        <f t="shared" si="0"/>
        <v>0</v>
      </c>
      <c r="I14" s="74"/>
      <c r="J14" s="76"/>
      <c r="K14" s="76"/>
      <c r="L14" s="76"/>
    </row>
    <row r="15" ht="27" customHeight="1" spans="1:12">
      <c r="A15" s="24" t="s">
        <v>299</v>
      </c>
      <c r="B15" s="74"/>
      <c r="C15" s="74"/>
      <c r="D15" s="74"/>
      <c r="E15" s="74"/>
      <c r="F15" s="74"/>
      <c r="G15" s="74"/>
      <c r="H15" s="36">
        <f t="shared" si="0"/>
        <v>0</v>
      </c>
      <c r="I15" s="74"/>
      <c r="J15" s="76"/>
      <c r="K15" s="76"/>
      <c r="L15" s="76"/>
    </row>
    <row r="16" ht="27" customHeight="1" spans="1:12">
      <c r="A16" s="24" t="s">
        <v>300</v>
      </c>
      <c r="B16" s="24"/>
      <c r="C16" s="75">
        <f t="shared" ref="C16:H16" si="1">SUM(C5:C15)</f>
        <v>11</v>
      </c>
      <c r="D16" s="75">
        <f t="shared" si="1"/>
        <v>8</v>
      </c>
      <c r="E16" s="75">
        <f t="shared" si="1"/>
        <v>5006.4</v>
      </c>
      <c r="F16" s="75">
        <f t="shared" si="1"/>
        <v>1641.48</v>
      </c>
      <c r="G16" s="75">
        <f t="shared" si="1"/>
        <v>0</v>
      </c>
      <c r="H16" s="75">
        <f t="shared" si="1"/>
        <v>6647.88</v>
      </c>
      <c r="I16" s="74"/>
      <c r="J16" s="76"/>
      <c r="K16" s="76"/>
      <c r="L16" s="76"/>
    </row>
    <row r="17" spans="1:1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ht="14.25" spans="1:12">
      <c r="A18" s="68" t="s">
        <v>301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1:12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</sheetData>
  <mergeCells count="11">
    <mergeCell ref="A1:I1"/>
    <mergeCell ref="A2:I2"/>
    <mergeCell ref="C3:D3"/>
    <mergeCell ref="A16:B16"/>
    <mergeCell ref="A3:A4"/>
    <mergeCell ref="B3:B4"/>
    <mergeCell ref="E3:E4"/>
    <mergeCell ref="F3:F4"/>
    <mergeCell ref="G3:G4"/>
    <mergeCell ref="H3:H4"/>
    <mergeCell ref="I3:I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B3" sqref="B3:D4"/>
    </sheetView>
  </sheetViews>
  <sheetFormatPr defaultColWidth="9" defaultRowHeight="13.5"/>
  <cols>
    <col min="1" max="1" width="5.375" customWidth="1"/>
    <col min="3" max="3" width="8.875" customWidth="1"/>
    <col min="4" max="4" width="4.25" customWidth="1"/>
    <col min="5" max="5" width="5.75" customWidth="1"/>
    <col min="6" max="6" width="19.5" customWidth="1"/>
    <col min="7" max="7" width="11.125" customWidth="1"/>
    <col min="8" max="8" width="5.125" customWidth="1"/>
    <col min="9" max="9" width="6.375" customWidth="1"/>
    <col min="10" max="11" width="6.625" customWidth="1"/>
    <col min="12" max="12" width="4.875" customWidth="1"/>
    <col min="13" max="13" width="0.125" hidden="1" customWidth="1"/>
    <col min="14" max="14" width="6.5" customWidth="1"/>
    <col min="15" max="15" width="6.625" customWidth="1"/>
    <col min="16" max="16" width="6.75" customWidth="1"/>
    <col min="17" max="17" width="5.5" customWidth="1"/>
    <col min="18" max="18" width="6.625" customWidth="1"/>
    <col min="19" max="19" width="5.875" customWidth="1"/>
    <col min="20" max="20" width="6.75" customWidth="1"/>
    <col min="21" max="21" width="9.125" customWidth="1"/>
    <col min="22" max="22" width="6.75" customWidth="1"/>
    <col min="23" max="23" width="9.875"/>
  </cols>
  <sheetData>
    <row r="1" ht="39" customHeight="1" spans="1:23">
      <c r="A1" s="1" t="s">
        <v>302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31.5" customHeight="1" spans="1:23">
      <c r="A2" s="2" t="s">
        <v>303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26.25" customHeight="1" spans="1:23">
      <c r="A3" s="3" t="s">
        <v>2</v>
      </c>
      <c r="B3" s="3" t="s">
        <v>3</v>
      </c>
      <c r="C3" s="3" t="s">
        <v>4</v>
      </c>
      <c r="D3" s="3" t="s">
        <v>5</v>
      </c>
      <c r="E3" s="3" t="s">
        <v>304</v>
      </c>
      <c r="F3" s="3" t="s">
        <v>6</v>
      </c>
      <c r="G3" s="5" t="s">
        <v>305</v>
      </c>
      <c r="H3" s="15" t="s">
        <v>306</v>
      </c>
      <c r="I3" s="16"/>
      <c r="J3" s="16"/>
      <c r="K3" s="17"/>
      <c r="L3" s="15" t="s">
        <v>307</v>
      </c>
      <c r="M3" s="16"/>
      <c r="N3" s="16"/>
      <c r="O3" s="16"/>
      <c r="P3" s="17"/>
      <c r="Q3" s="15" t="s">
        <v>308</v>
      </c>
      <c r="R3" s="16"/>
      <c r="S3" s="16"/>
      <c r="T3" s="17"/>
      <c r="U3" s="59" t="s">
        <v>309</v>
      </c>
      <c r="V3" s="59" t="s">
        <v>310</v>
      </c>
      <c r="W3" s="10" t="s">
        <v>311</v>
      </c>
    </row>
    <row r="4" ht="48" customHeight="1" spans="1:23">
      <c r="A4" s="3"/>
      <c r="B4" s="3"/>
      <c r="C4" s="3"/>
      <c r="D4" s="3"/>
      <c r="E4" s="3"/>
      <c r="F4" s="3"/>
      <c r="G4" s="8"/>
      <c r="H4" s="3" t="s">
        <v>312</v>
      </c>
      <c r="I4" s="10" t="s">
        <v>313</v>
      </c>
      <c r="J4" s="10" t="s">
        <v>314</v>
      </c>
      <c r="K4" s="10" t="s">
        <v>315</v>
      </c>
      <c r="L4" s="69" t="s">
        <v>312</v>
      </c>
      <c r="M4" s="70"/>
      <c r="N4" s="10" t="s">
        <v>313</v>
      </c>
      <c r="O4" s="10" t="s">
        <v>314</v>
      </c>
      <c r="P4" s="10" t="s">
        <v>315</v>
      </c>
      <c r="Q4" s="3" t="s">
        <v>312</v>
      </c>
      <c r="R4" s="10" t="s">
        <v>313</v>
      </c>
      <c r="S4" s="10" t="s">
        <v>314</v>
      </c>
      <c r="T4" s="10" t="s">
        <v>315</v>
      </c>
      <c r="U4" s="63"/>
      <c r="V4" s="63"/>
      <c r="W4" s="10"/>
    </row>
    <row r="5" ht="24" customHeight="1" spans="1:2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 t="s">
        <v>316</v>
      </c>
      <c r="L5" s="4">
        <v>12</v>
      </c>
      <c r="M5" s="4"/>
      <c r="N5" s="4">
        <v>13</v>
      </c>
      <c r="O5" s="4">
        <v>14</v>
      </c>
      <c r="P5" s="4" t="s">
        <v>317</v>
      </c>
      <c r="Q5" s="4">
        <v>16</v>
      </c>
      <c r="R5" s="4">
        <v>17</v>
      </c>
      <c r="S5" s="4">
        <v>18</v>
      </c>
      <c r="T5" s="4" t="s">
        <v>318</v>
      </c>
      <c r="U5" s="4" t="s">
        <v>319</v>
      </c>
      <c r="V5" s="4">
        <v>21</v>
      </c>
      <c r="W5" s="4" t="s">
        <v>320</v>
      </c>
    </row>
    <row r="6" s="58" customFormat="1" ht="12" spans="1:23">
      <c r="A6" s="3">
        <v>1</v>
      </c>
      <c r="B6" s="59" t="s">
        <v>298</v>
      </c>
      <c r="C6" s="60" t="s">
        <v>128</v>
      </c>
      <c r="D6" s="12" t="s">
        <v>39</v>
      </c>
      <c r="E6" s="12" t="s">
        <v>321</v>
      </c>
      <c r="F6" s="12" t="s">
        <v>322</v>
      </c>
      <c r="G6" s="12" t="s">
        <v>323</v>
      </c>
      <c r="H6" s="12">
        <v>4253</v>
      </c>
      <c r="I6" s="12">
        <f>3681*0.16</f>
        <v>588.96</v>
      </c>
      <c r="J6" s="12">
        <f>H6*0.16</f>
        <v>680.48</v>
      </c>
      <c r="K6" s="12">
        <f>J6-I6</f>
        <v>91.52</v>
      </c>
      <c r="L6" s="12"/>
      <c r="M6" s="12"/>
      <c r="N6" s="12"/>
      <c r="O6" s="12"/>
      <c r="P6" s="12"/>
      <c r="Q6" s="12"/>
      <c r="R6" s="12"/>
      <c r="S6" s="12"/>
      <c r="T6" s="12"/>
      <c r="U6" s="12">
        <f t="shared" ref="U6:U14" si="0">T6+P6+K6</f>
        <v>91.52</v>
      </c>
      <c r="V6" s="12">
        <v>6</v>
      </c>
      <c r="W6" s="12">
        <f t="shared" ref="W6:W14" si="1">V6*U6</f>
        <v>549.12</v>
      </c>
    </row>
    <row r="7" s="58" customFormat="1" ht="12" spans="1:23">
      <c r="A7" s="3">
        <v>2</v>
      </c>
      <c r="B7" s="61"/>
      <c r="C7" s="60" t="s">
        <v>131</v>
      </c>
      <c r="D7" s="12" t="s">
        <v>39</v>
      </c>
      <c r="E7" s="12" t="s">
        <v>321</v>
      </c>
      <c r="F7" s="12" t="s">
        <v>324</v>
      </c>
      <c r="G7" s="12" t="s">
        <v>323</v>
      </c>
      <c r="H7" s="12">
        <v>4253</v>
      </c>
      <c r="I7" s="12">
        <f>3681*0.16</f>
        <v>588.96</v>
      </c>
      <c r="J7" s="12">
        <f>H7*0.16</f>
        <v>680.48</v>
      </c>
      <c r="K7" s="12">
        <f>J7-I7</f>
        <v>91.52</v>
      </c>
      <c r="L7" s="12"/>
      <c r="M7" s="12"/>
      <c r="N7" s="12"/>
      <c r="O7" s="12"/>
      <c r="P7" s="12"/>
      <c r="Q7" s="12"/>
      <c r="R7" s="12"/>
      <c r="S7" s="12"/>
      <c r="T7" s="12"/>
      <c r="U7" s="12">
        <f t="shared" si="0"/>
        <v>91.52</v>
      </c>
      <c r="V7" s="12">
        <v>6</v>
      </c>
      <c r="W7" s="12">
        <f t="shared" si="1"/>
        <v>549.12</v>
      </c>
    </row>
    <row r="8" s="58" customFormat="1" ht="12" spans="1:23">
      <c r="A8" s="3">
        <v>3</v>
      </c>
      <c r="B8" s="61"/>
      <c r="C8" s="60" t="s">
        <v>140</v>
      </c>
      <c r="D8" s="12" t="s">
        <v>29</v>
      </c>
      <c r="E8" s="12" t="s">
        <v>321</v>
      </c>
      <c r="F8" s="62" t="s">
        <v>325</v>
      </c>
      <c r="G8" s="12" t="s">
        <v>323</v>
      </c>
      <c r="H8" s="62" t="s">
        <v>326</v>
      </c>
      <c r="I8" s="12">
        <f t="shared" ref="I8:I14" si="2">3681*0.16</f>
        <v>588.96</v>
      </c>
      <c r="J8" s="12">
        <f t="shared" ref="J8:J14" si="3">H8*0.16</f>
        <v>680.48</v>
      </c>
      <c r="K8" s="12">
        <f t="shared" ref="K8:K14" si="4">J8-I8</f>
        <v>91.52</v>
      </c>
      <c r="L8" s="62"/>
      <c r="M8" s="12"/>
      <c r="N8" s="62"/>
      <c r="O8" s="12"/>
      <c r="P8" s="62"/>
      <c r="Q8" s="12"/>
      <c r="R8" s="62"/>
      <c r="S8" s="12"/>
      <c r="T8" s="62"/>
      <c r="U8" s="12">
        <f t="shared" si="0"/>
        <v>91.52</v>
      </c>
      <c r="V8" s="62" t="s">
        <v>327</v>
      </c>
      <c r="W8" s="12">
        <f t="shared" si="1"/>
        <v>549.12</v>
      </c>
    </row>
    <row r="9" s="58" customFormat="1" ht="24" spans="1:23">
      <c r="A9" s="3">
        <v>4</v>
      </c>
      <c r="B9" s="63"/>
      <c r="C9" s="60" t="s">
        <v>328</v>
      </c>
      <c r="D9" s="12" t="s">
        <v>29</v>
      </c>
      <c r="E9" s="12" t="s">
        <v>329</v>
      </c>
      <c r="F9" s="62" t="s">
        <v>330</v>
      </c>
      <c r="G9" s="12" t="s">
        <v>323</v>
      </c>
      <c r="H9" s="62" t="s">
        <v>326</v>
      </c>
      <c r="I9" s="12">
        <f t="shared" si="2"/>
        <v>588.96</v>
      </c>
      <c r="J9" s="12">
        <f t="shared" si="3"/>
        <v>680.48</v>
      </c>
      <c r="K9" s="12">
        <f t="shared" si="4"/>
        <v>91.52</v>
      </c>
      <c r="L9" s="62"/>
      <c r="M9" s="12"/>
      <c r="N9" s="62"/>
      <c r="O9" s="12"/>
      <c r="P9" s="62"/>
      <c r="Q9" s="12"/>
      <c r="R9" s="62"/>
      <c r="S9" s="12"/>
      <c r="T9" s="62"/>
      <c r="U9" s="12">
        <f t="shared" si="0"/>
        <v>91.52</v>
      </c>
      <c r="V9" s="62" t="s">
        <v>327</v>
      </c>
      <c r="W9" s="12">
        <f t="shared" si="1"/>
        <v>549.12</v>
      </c>
    </row>
    <row r="10" s="58" customFormat="1" ht="48" spans="1:23">
      <c r="A10" s="3">
        <v>5</v>
      </c>
      <c r="B10" s="3" t="s">
        <v>103</v>
      </c>
      <c r="C10" s="64" t="s">
        <v>104</v>
      </c>
      <c r="D10" s="12" t="s">
        <v>29</v>
      </c>
      <c r="E10" s="65" t="s">
        <v>329</v>
      </c>
      <c r="F10" s="62" t="s">
        <v>331</v>
      </c>
      <c r="G10" s="12" t="s">
        <v>323</v>
      </c>
      <c r="H10" s="12">
        <v>4253</v>
      </c>
      <c r="I10" s="12">
        <f>4166*0.16</f>
        <v>666.56</v>
      </c>
      <c r="J10" s="12">
        <f t="shared" si="3"/>
        <v>680.48</v>
      </c>
      <c r="K10" s="12">
        <f t="shared" si="4"/>
        <v>13.92</v>
      </c>
      <c r="L10" s="12"/>
      <c r="M10" s="12"/>
      <c r="N10" s="12"/>
      <c r="O10" s="12"/>
      <c r="P10" s="12"/>
      <c r="Q10" s="12"/>
      <c r="R10" s="12"/>
      <c r="S10" s="12"/>
      <c r="T10" s="12"/>
      <c r="U10" s="12">
        <f t="shared" si="0"/>
        <v>13.92</v>
      </c>
      <c r="V10" s="62" t="s">
        <v>332</v>
      </c>
      <c r="W10" s="12">
        <f t="shared" si="1"/>
        <v>27.8399999999999</v>
      </c>
    </row>
    <row r="11" s="58" customFormat="1" ht="48" spans="1:23">
      <c r="A11" s="3">
        <v>6</v>
      </c>
      <c r="B11" s="3" t="s">
        <v>74</v>
      </c>
      <c r="C11" s="66" t="s">
        <v>81</v>
      </c>
      <c r="D11" s="12" t="s">
        <v>39</v>
      </c>
      <c r="E11" s="65" t="s">
        <v>321</v>
      </c>
      <c r="F11" s="163" t="s">
        <v>333</v>
      </c>
      <c r="G11" s="12" t="s">
        <v>323</v>
      </c>
      <c r="H11" s="12">
        <v>4253</v>
      </c>
      <c r="I11" s="12">
        <f>4173*0.16</f>
        <v>667.68</v>
      </c>
      <c r="J11" s="12">
        <f t="shared" si="3"/>
        <v>680.48</v>
      </c>
      <c r="K11" s="12">
        <f t="shared" si="4"/>
        <v>12.8</v>
      </c>
      <c r="L11" s="12"/>
      <c r="M11" s="12"/>
      <c r="N11" s="12"/>
      <c r="O11" s="12"/>
      <c r="P11" s="12"/>
      <c r="Q11" s="12"/>
      <c r="R11" s="12"/>
      <c r="S11" s="12"/>
      <c r="T11" s="12"/>
      <c r="U11" s="12">
        <f t="shared" si="0"/>
        <v>12.8</v>
      </c>
      <c r="V11" s="62" t="s">
        <v>327</v>
      </c>
      <c r="W11" s="12">
        <f t="shared" si="1"/>
        <v>76.7999999999997</v>
      </c>
    </row>
    <row r="12" s="58" customFormat="1" ht="48" spans="1:23">
      <c r="A12" s="3">
        <v>7</v>
      </c>
      <c r="B12" s="3" t="s">
        <v>178</v>
      </c>
      <c r="C12" s="12" t="s">
        <v>334</v>
      </c>
      <c r="D12" s="12" t="s">
        <v>29</v>
      </c>
      <c r="E12" s="12" t="s">
        <v>335</v>
      </c>
      <c r="F12" s="12" t="s">
        <v>336</v>
      </c>
      <c r="G12" s="12" t="s">
        <v>323</v>
      </c>
      <c r="H12" s="67">
        <v>21267</v>
      </c>
      <c r="I12" s="12">
        <f>19593*0.16</f>
        <v>3134.88</v>
      </c>
      <c r="J12" s="12">
        <f t="shared" si="3"/>
        <v>3402.72</v>
      </c>
      <c r="K12" s="12">
        <f t="shared" si="4"/>
        <v>267.84</v>
      </c>
      <c r="L12" s="62"/>
      <c r="M12" s="12"/>
      <c r="N12" s="62"/>
      <c r="O12" s="12"/>
      <c r="P12" s="62"/>
      <c r="Q12" s="12"/>
      <c r="R12" s="62"/>
      <c r="S12" s="12"/>
      <c r="T12" s="62"/>
      <c r="U12" s="12">
        <f t="shared" si="0"/>
        <v>267.84</v>
      </c>
      <c r="V12" s="62" t="s">
        <v>327</v>
      </c>
      <c r="W12" s="12">
        <f t="shared" si="1"/>
        <v>1607.04</v>
      </c>
    </row>
    <row r="13" s="58" customFormat="1" ht="12" spans="1:23">
      <c r="A13" s="3">
        <v>8</v>
      </c>
      <c r="B13" s="59" t="s">
        <v>245</v>
      </c>
      <c r="C13" s="12" t="s">
        <v>249</v>
      </c>
      <c r="D13" s="12" t="s">
        <v>29</v>
      </c>
      <c r="E13" s="12" t="s">
        <v>337</v>
      </c>
      <c r="F13" s="163" t="s">
        <v>338</v>
      </c>
      <c r="G13" s="12" t="s">
        <v>323</v>
      </c>
      <c r="H13" s="62" t="s">
        <v>326</v>
      </c>
      <c r="I13" s="12">
        <f>3681*0.16</f>
        <v>588.96</v>
      </c>
      <c r="J13" s="12">
        <f t="shared" si="3"/>
        <v>680.48</v>
      </c>
      <c r="K13" s="12">
        <f t="shared" si="4"/>
        <v>91.52</v>
      </c>
      <c r="L13" s="62"/>
      <c r="M13" s="12"/>
      <c r="N13" s="62"/>
      <c r="O13" s="12"/>
      <c r="P13" s="62"/>
      <c r="Q13" s="12"/>
      <c r="R13" s="62"/>
      <c r="S13" s="12"/>
      <c r="T13" s="62"/>
      <c r="U13" s="12">
        <f t="shared" si="0"/>
        <v>91.52</v>
      </c>
      <c r="V13" s="62" t="s">
        <v>327</v>
      </c>
      <c r="W13" s="12">
        <f t="shared" si="1"/>
        <v>549.12</v>
      </c>
    </row>
    <row r="14" s="58" customFormat="1" ht="12" spans="1:23">
      <c r="A14" s="3">
        <v>9</v>
      </c>
      <c r="B14" s="63"/>
      <c r="C14" s="12" t="s">
        <v>252</v>
      </c>
      <c r="D14" s="12" t="s">
        <v>39</v>
      </c>
      <c r="E14" s="12" t="s">
        <v>321</v>
      </c>
      <c r="F14" s="163" t="s">
        <v>339</v>
      </c>
      <c r="G14" s="12" t="s">
        <v>323</v>
      </c>
      <c r="H14" s="12">
        <v>4253</v>
      </c>
      <c r="I14" s="12">
        <f>3681*0.16</f>
        <v>588.96</v>
      </c>
      <c r="J14" s="12">
        <f t="shared" si="3"/>
        <v>680.48</v>
      </c>
      <c r="K14" s="12">
        <f t="shared" si="4"/>
        <v>91.52</v>
      </c>
      <c r="L14" s="12"/>
      <c r="M14" s="12"/>
      <c r="N14" s="12"/>
      <c r="O14" s="12"/>
      <c r="P14" s="12"/>
      <c r="Q14" s="12"/>
      <c r="R14" s="12"/>
      <c r="S14" s="12"/>
      <c r="T14" s="12"/>
      <c r="U14" s="12">
        <f t="shared" si="0"/>
        <v>91.52</v>
      </c>
      <c r="V14" s="62" t="s">
        <v>327</v>
      </c>
      <c r="W14" s="12">
        <f t="shared" si="1"/>
        <v>549.12</v>
      </c>
    </row>
    <row r="15" s="58" customFormat="1" ht="33.95" customHeight="1" spans="1:23">
      <c r="A15" s="3" t="s">
        <v>340</v>
      </c>
      <c r="B15" s="3"/>
      <c r="C15" s="3"/>
      <c r="D15" s="3"/>
      <c r="E15" s="3"/>
      <c r="F15" s="3"/>
      <c r="G15" s="3"/>
      <c r="H15" s="3">
        <f>SUM(H6:H14)</f>
        <v>42532</v>
      </c>
      <c r="I15" s="3">
        <f t="shared" ref="I15:V15" si="5">SUM(I6:I14)</f>
        <v>8002.88</v>
      </c>
      <c r="J15" s="3">
        <f t="shared" si="5"/>
        <v>8846.56</v>
      </c>
      <c r="K15" s="3">
        <f t="shared" si="5"/>
        <v>843.68</v>
      </c>
      <c r="L15" s="3">
        <f t="shared" si="5"/>
        <v>0</v>
      </c>
      <c r="M15" s="3">
        <f t="shared" si="5"/>
        <v>0</v>
      </c>
      <c r="N15" s="3">
        <f t="shared" si="5"/>
        <v>0</v>
      </c>
      <c r="O15" s="3">
        <f t="shared" si="5"/>
        <v>0</v>
      </c>
      <c r="P15" s="3">
        <f t="shared" si="5"/>
        <v>0</v>
      </c>
      <c r="Q15" s="3">
        <f t="shared" si="5"/>
        <v>0</v>
      </c>
      <c r="R15" s="3">
        <f t="shared" si="5"/>
        <v>0</v>
      </c>
      <c r="S15" s="3">
        <f t="shared" si="5"/>
        <v>0</v>
      </c>
      <c r="T15" s="3">
        <f t="shared" si="5"/>
        <v>0</v>
      </c>
      <c r="U15" s="3">
        <f t="shared" si="5"/>
        <v>843.68</v>
      </c>
      <c r="V15" s="3">
        <f t="shared" si="5"/>
        <v>12</v>
      </c>
      <c r="W15" s="3">
        <f>W14+W13+W12+W11+W10+W9+W8+W7+W6</f>
        <v>5006.4</v>
      </c>
    </row>
    <row r="16" s="58" customFormat="1" ht="12"/>
    <row r="17" ht="42" customHeight="1" spans="1:23">
      <c r="A17" s="44" t="s">
        <v>341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9" ht="14.25" spans="1:23">
      <c r="A19" s="68" t="s">
        <v>301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23:23">
      <c r="W20">
        <f>W15+高校毕业生补差花名册!V17+高校毕业生补差花名册!V40</f>
        <v>6647.88</v>
      </c>
    </row>
  </sheetData>
  <mergeCells count="22">
    <mergeCell ref="A1:W1"/>
    <mergeCell ref="A2:W2"/>
    <mergeCell ref="H3:K3"/>
    <mergeCell ref="L3:P3"/>
    <mergeCell ref="Q3:T3"/>
    <mergeCell ref="L4:M4"/>
    <mergeCell ref="L5:M5"/>
    <mergeCell ref="A15:G15"/>
    <mergeCell ref="A17:W17"/>
    <mergeCell ref="A19:W19"/>
    <mergeCell ref="A3:A4"/>
    <mergeCell ref="B3:B4"/>
    <mergeCell ref="B6:B9"/>
    <mergeCell ref="B13:B14"/>
    <mergeCell ref="C3:C4"/>
    <mergeCell ref="D3:D4"/>
    <mergeCell ref="E3:E4"/>
    <mergeCell ref="F3:F4"/>
    <mergeCell ref="G3:G4"/>
    <mergeCell ref="U3:U4"/>
    <mergeCell ref="V3:V4"/>
    <mergeCell ref="W3:W4"/>
  </mergeCells>
  <dataValidations count="2">
    <dataValidation type="list" allowBlank="1" showInputMessage="1" showErrorMessage="1" sqref="D10 D11">
      <formula1>"男,女"</formula1>
    </dataValidation>
    <dataValidation type="list" allowBlank="1" showInputMessage="1" showErrorMessage="1" sqref="E10 E11">
      <formula1>"汉族,回族,哈萨克族,维吾尔族,彝族,朝鲜族,蒙古族,其他民族"</formula1>
    </dataValidation>
  </dataValidations>
  <printOptions horizontalCentered="1"/>
  <pageMargins left="0.313888888888889" right="0.313888888888889" top="0.354166666666667" bottom="0.15625" header="0.313888888888889" footer="0.313888888888889"/>
  <pageSetup paperSize="9" scale="8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R39" sqref="R39"/>
    </sheetView>
  </sheetViews>
  <sheetFormatPr defaultColWidth="9" defaultRowHeight="13.5" outlineLevelCol="3"/>
  <cols>
    <col min="1" max="2" width="21.375" customWidth="1"/>
    <col min="3" max="3" width="14.625" customWidth="1"/>
    <col min="4" max="4" width="31" customWidth="1"/>
  </cols>
  <sheetData>
    <row r="1" ht="60.75" customHeight="1" spans="1:4">
      <c r="A1" s="23" t="s">
        <v>342</v>
      </c>
      <c r="B1" s="23"/>
      <c r="C1" s="23"/>
      <c r="D1" s="1"/>
    </row>
    <row r="2" ht="29.25" customHeight="1" spans="1:4">
      <c r="A2" s="24" t="s">
        <v>343</v>
      </c>
      <c r="B2" s="25" t="s">
        <v>344</v>
      </c>
      <c r="C2" s="26"/>
      <c r="D2" s="27"/>
    </row>
    <row r="3" ht="21.75" customHeight="1" spans="1:4">
      <c r="A3" s="28" t="s">
        <v>345</v>
      </c>
      <c r="B3" s="29" t="s">
        <v>346</v>
      </c>
      <c r="C3" s="30"/>
      <c r="D3" s="31"/>
    </row>
    <row r="4" ht="21.75" customHeight="1" spans="1:4">
      <c r="A4" s="32"/>
      <c r="B4" s="33" t="s">
        <v>347</v>
      </c>
      <c r="C4" s="34"/>
      <c r="D4" s="35"/>
    </row>
    <row r="5" ht="21.75" customHeight="1" spans="1:4">
      <c r="A5" s="36"/>
      <c r="B5" s="37" t="s">
        <v>348</v>
      </c>
      <c r="C5" s="38"/>
      <c r="D5" s="39"/>
    </row>
    <row r="6" ht="26.25" customHeight="1" spans="1:4">
      <c r="A6" s="28" t="s">
        <v>271</v>
      </c>
      <c r="B6" s="24"/>
      <c r="C6" s="24" t="s">
        <v>272</v>
      </c>
      <c r="D6" s="24"/>
    </row>
    <row r="7" ht="6" customHeight="1" spans="1:4">
      <c r="A7" s="28" t="s">
        <v>273</v>
      </c>
      <c r="B7" s="40"/>
      <c r="C7" s="41"/>
      <c r="D7" s="42"/>
    </row>
    <row r="8" ht="21.75" customHeight="1" spans="1:4">
      <c r="A8" s="32"/>
      <c r="B8" s="43" t="s">
        <v>274</v>
      </c>
      <c r="C8" s="44"/>
      <c r="D8" s="45"/>
    </row>
    <row r="9" ht="15.95" customHeight="1" spans="1:4">
      <c r="A9" s="32"/>
      <c r="B9" s="46"/>
      <c r="C9" s="47"/>
      <c r="D9" s="48"/>
    </row>
    <row r="10" ht="21.75" customHeight="1" spans="1:4">
      <c r="A10" s="32"/>
      <c r="B10" s="46" t="s">
        <v>275</v>
      </c>
      <c r="C10" s="47"/>
      <c r="D10" s="48"/>
    </row>
    <row r="11" ht="21" customHeight="1" spans="1:4">
      <c r="A11" s="36"/>
      <c r="B11" s="49" t="s">
        <v>280</v>
      </c>
      <c r="C11" s="50"/>
      <c r="D11" s="51"/>
    </row>
    <row r="12" ht="21.75" customHeight="1" spans="1:4">
      <c r="A12" s="28" t="s">
        <v>349</v>
      </c>
      <c r="B12" s="40"/>
      <c r="C12" s="41"/>
      <c r="D12" s="42"/>
    </row>
    <row r="13" ht="21.75" customHeight="1" spans="1:4">
      <c r="A13" s="32"/>
      <c r="B13" s="43" t="s">
        <v>274</v>
      </c>
      <c r="C13" s="44"/>
      <c r="D13" s="45"/>
    </row>
    <row r="14" ht="15" customHeight="1" spans="1:4">
      <c r="A14" s="32"/>
      <c r="B14" s="46"/>
      <c r="C14" s="47"/>
      <c r="D14" s="48"/>
    </row>
    <row r="15" ht="21.75" customHeight="1" spans="1:4">
      <c r="A15" s="32"/>
      <c r="B15" s="46" t="s">
        <v>275</v>
      </c>
      <c r="C15" s="47"/>
      <c r="D15" s="48"/>
    </row>
    <row r="16" ht="21.95" customHeight="1" spans="1:4">
      <c r="A16" s="36"/>
      <c r="B16" s="49" t="s">
        <v>350</v>
      </c>
      <c r="C16" s="50"/>
      <c r="D16" s="51"/>
    </row>
    <row r="17" ht="69.75" customHeight="1" spans="1:4">
      <c r="A17" s="28" t="s">
        <v>351</v>
      </c>
      <c r="B17" s="52" t="s">
        <v>352</v>
      </c>
      <c r="C17" s="53"/>
      <c r="D17" s="54"/>
    </row>
    <row r="18" ht="14.25" spans="1:4">
      <c r="A18" s="32"/>
      <c r="B18" s="46"/>
      <c r="C18" s="47"/>
      <c r="D18" s="48"/>
    </row>
    <row r="19" ht="20.25" customHeight="1" spans="1:4">
      <c r="A19" s="32"/>
      <c r="B19" s="43" t="s">
        <v>274</v>
      </c>
      <c r="C19" s="44"/>
      <c r="D19" s="45"/>
    </row>
    <row r="20" ht="14.25" spans="1:4">
      <c r="A20" s="32"/>
      <c r="B20" s="46" t="s">
        <v>275</v>
      </c>
      <c r="C20" s="47"/>
      <c r="D20" s="48"/>
    </row>
    <row r="21" ht="14.25" spans="1:4">
      <c r="A21" s="36"/>
      <c r="B21" s="55" t="s">
        <v>280</v>
      </c>
      <c r="C21" s="2"/>
      <c r="D21" s="56"/>
    </row>
    <row r="22" ht="60" customHeight="1" spans="1:4">
      <c r="A22" s="28" t="s">
        <v>281</v>
      </c>
      <c r="B22" s="52" t="s">
        <v>353</v>
      </c>
      <c r="C22" s="53"/>
      <c r="D22" s="54"/>
    </row>
    <row r="23" ht="14.25" spans="1:4">
      <c r="A23" s="32"/>
      <c r="B23" s="46"/>
      <c r="C23" s="47"/>
      <c r="D23" s="48"/>
    </row>
    <row r="24" ht="20.25" customHeight="1" spans="1:4">
      <c r="A24" s="32"/>
      <c r="B24" s="43" t="s">
        <v>354</v>
      </c>
      <c r="C24" s="44"/>
      <c r="D24" s="45"/>
    </row>
    <row r="25" ht="14.25" spans="1:4">
      <c r="A25" s="32"/>
      <c r="B25" s="46" t="s">
        <v>284</v>
      </c>
      <c r="C25" s="47"/>
      <c r="D25" s="48"/>
    </row>
    <row r="26" ht="14.25" spans="1:4">
      <c r="A26" s="32"/>
      <c r="B26" s="55" t="s">
        <v>285</v>
      </c>
      <c r="C26" s="2"/>
      <c r="D26" s="56"/>
    </row>
    <row r="27" ht="12" customHeight="1" spans="1:4">
      <c r="A27" s="28" t="s">
        <v>286</v>
      </c>
      <c r="B27" s="40"/>
      <c r="C27" s="41"/>
      <c r="D27" s="42"/>
    </row>
    <row r="28" ht="6" customHeight="1" spans="1:4">
      <c r="A28" s="32"/>
      <c r="B28" s="46"/>
      <c r="C28" s="47"/>
      <c r="D28" s="48"/>
    </row>
    <row r="29" ht="20.25" customHeight="1" spans="1:4">
      <c r="A29" s="32"/>
      <c r="B29" s="46" t="s">
        <v>287</v>
      </c>
      <c r="C29" s="47"/>
      <c r="D29" s="48"/>
    </row>
    <row r="30" ht="20.25" customHeight="1" spans="1:4">
      <c r="A30" s="32"/>
      <c r="B30" s="46"/>
      <c r="C30" s="47"/>
      <c r="D30" s="48"/>
    </row>
    <row r="31" ht="20.25" customHeight="1" spans="1:4">
      <c r="A31" s="32"/>
      <c r="B31" s="46" t="s">
        <v>275</v>
      </c>
      <c r="C31" s="47"/>
      <c r="D31" s="48"/>
    </row>
    <row r="32" ht="20.25" customHeight="1" spans="1:4">
      <c r="A32" s="36"/>
      <c r="B32" s="49" t="s">
        <v>288</v>
      </c>
      <c r="C32" s="50"/>
      <c r="D32" s="51"/>
    </row>
    <row r="33" ht="14.25" spans="1:4">
      <c r="A33" s="57"/>
      <c r="B33" s="57"/>
      <c r="C33" s="57"/>
      <c r="D33" s="57"/>
    </row>
  </sheetData>
  <mergeCells count="37">
    <mergeCell ref="A1:D1"/>
    <mergeCell ref="B2:D2"/>
    <mergeCell ref="B3:D3"/>
    <mergeCell ref="B4:D4"/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A3:A5"/>
    <mergeCell ref="A7:A11"/>
    <mergeCell ref="A12:A16"/>
    <mergeCell ref="A17:A21"/>
    <mergeCell ref="A22:A26"/>
    <mergeCell ref="A27:A32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workbookViewId="0">
      <selection activeCell="R39" sqref="R39"/>
    </sheetView>
  </sheetViews>
  <sheetFormatPr defaultColWidth="9" defaultRowHeight="13.5"/>
  <cols>
    <col min="1" max="1" width="4" customWidth="1"/>
    <col min="3" max="3" width="5.375" customWidth="1"/>
    <col min="4" max="5" width="4.625" customWidth="1"/>
    <col min="6" max="6" width="6.25" customWidth="1"/>
    <col min="8" max="8" width="5.25" customWidth="1"/>
    <col min="9" max="9" width="6.5" customWidth="1"/>
    <col min="10" max="10" width="6.625" customWidth="1"/>
    <col min="11" max="11" width="5.75" customWidth="1"/>
    <col min="12" max="12" width="5.625" customWidth="1"/>
    <col min="13" max="13" width="6.125" customWidth="1"/>
    <col min="14" max="14" width="6.25" customWidth="1"/>
    <col min="15" max="15" width="5.875" customWidth="1"/>
    <col min="16" max="16" width="5.625" customWidth="1"/>
    <col min="17" max="17" width="6.125" customWidth="1"/>
    <col min="18" max="18" width="6.25" customWidth="1"/>
    <col min="19" max="19" width="6.625" customWidth="1"/>
    <col min="20" max="20" width="9.875"/>
    <col min="21" max="21" width="4.875" customWidth="1"/>
    <col min="22" max="22" width="8.75" customWidth="1"/>
  </cols>
  <sheetData>
    <row r="1" ht="44.25" customHeight="1" spans="1:22">
      <c r="A1" s="1" t="s">
        <v>355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8.5" customHeight="1" spans="1:22">
      <c r="A2" s="2" t="s">
        <v>303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31.5" customHeight="1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304</v>
      </c>
      <c r="F3" s="3" t="s">
        <v>6</v>
      </c>
      <c r="G3" s="3" t="s">
        <v>305</v>
      </c>
      <c r="H3" s="3" t="s">
        <v>306</v>
      </c>
      <c r="I3" s="3"/>
      <c r="J3" s="3"/>
      <c r="K3" s="3"/>
      <c r="L3" s="3" t="s">
        <v>356</v>
      </c>
      <c r="M3" s="3"/>
      <c r="N3" s="3"/>
      <c r="O3" s="3"/>
      <c r="P3" s="3" t="s">
        <v>357</v>
      </c>
      <c r="Q3" s="3"/>
      <c r="R3" s="3"/>
      <c r="S3" s="3"/>
      <c r="T3" s="3" t="s">
        <v>358</v>
      </c>
      <c r="U3" s="3" t="s">
        <v>310</v>
      </c>
      <c r="V3" s="3" t="s">
        <v>359</v>
      </c>
    </row>
    <row r="4" ht="35.25" customHeight="1" spans="1:22">
      <c r="A4" s="3"/>
      <c r="B4" s="3"/>
      <c r="C4" s="3"/>
      <c r="D4" s="3"/>
      <c r="E4" s="3"/>
      <c r="F4" s="3"/>
      <c r="G4" s="3"/>
      <c r="H4" s="3" t="s">
        <v>312</v>
      </c>
      <c r="I4" s="3" t="s">
        <v>313</v>
      </c>
      <c r="J4" s="3" t="s">
        <v>314</v>
      </c>
      <c r="K4" s="3" t="s">
        <v>315</v>
      </c>
      <c r="L4" s="3" t="s">
        <v>312</v>
      </c>
      <c r="M4" s="3" t="s">
        <v>313</v>
      </c>
      <c r="N4" s="3" t="s">
        <v>314</v>
      </c>
      <c r="O4" s="3" t="s">
        <v>360</v>
      </c>
      <c r="P4" s="3" t="s">
        <v>312</v>
      </c>
      <c r="Q4" s="3" t="s">
        <v>313</v>
      </c>
      <c r="R4" s="3" t="s">
        <v>314</v>
      </c>
      <c r="S4" s="3" t="s">
        <v>360</v>
      </c>
      <c r="T4" s="3"/>
      <c r="U4" s="3"/>
      <c r="V4" s="3"/>
    </row>
    <row r="5" ht="21" customHeight="1" spans="1:22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 t="s">
        <v>316</v>
      </c>
      <c r="L5" s="4">
        <v>12</v>
      </c>
      <c r="M5" s="4">
        <v>13</v>
      </c>
      <c r="N5" s="4">
        <v>14</v>
      </c>
      <c r="O5" s="4" t="s">
        <v>317</v>
      </c>
      <c r="P5" s="4">
        <v>16</v>
      </c>
      <c r="Q5" s="4">
        <v>17</v>
      </c>
      <c r="R5" s="4">
        <v>18</v>
      </c>
      <c r="S5" s="4" t="s">
        <v>318</v>
      </c>
      <c r="T5" s="4" t="s">
        <v>319</v>
      </c>
      <c r="U5" s="4">
        <v>21</v>
      </c>
      <c r="V5" s="4" t="s">
        <v>320</v>
      </c>
    </row>
    <row r="6" spans="1:24">
      <c r="A6" s="5">
        <v>1</v>
      </c>
      <c r="B6" s="6" t="s">
        <v>185</v>
      </c>
      <c r="C6" s="6" t="s">
        <v>217</v>
      </c>
      <c r="D6" s="6" t="s">
        <v>29</v>
      </c>
      <c r="E6" s="6" t="s">
        <v>321</v>
      </c>
      <c r="F6" s="164" t="s">
        <v>361</v>
      </c>
      <c r="G6" s="6" t="s">
        <v>362</v>
      </c>
      <c r="H6" s="7">
        <v>4253</v>
      </c>
      <c r="I6" s="7">
        <f>4018*0.16</f>
        <v>642.88</v>
      </c>
      <c r="J6" s="7">
        <f>H6*0.16</f>
        <v>680.48</v>
      </c>
      <c r="K6" s="7">
        <f>J6-I6</f>
        <v>37.6</v>
      </c>
      <c r="L6" s="7"/>
      <c r="M6" s="7"/>
      <c r="N6" s="12"/>
      <c r="O6" s="19"/>
      <c r="P6" s="7">
        <v>4253</v>
      </c>
      <c r="Q6" s="7">
        <f>4018*0.005</f>
        <v>20.09</v>
      </c>
      <c r="R6" s="21">
        <f>P6*0.005</f>
        <v>21.265</v>
      </c>
      <c r="S6" s="21">
        <f>R6-Q6</f>
        <v>1.175</v>
      </c>
      <c r="T6" s="21">
        <f t="shared" ref="T6:T9" si="0">S6+O6+K6</f>
        <v>38.775</v>
      </c>
      <c r="U6" s="7">
        <v>6</v>
      </c>
      <c r="V6" s="7">
        <f t="shared" ref="V6:V9" si="1">U6*T6</f>
        <v>232.65</v>
      </c>
      <c r="X6">
        <f>V6+V7+V29+V30</f>
        <v>782.16</v>
      </c>
    </row>
    <row r="7" ht="20.25" spans="1:22">
      <c r="A7" s="8"/>
      <c r="B7" s="7"/>
      <c r="C7" s="7"/>
      <c r="D7" s="7"/>
      <c r="E7" s="7"/>
      <c r="F7" s="7"/>
      <c r="G7" s="7"/>
      <c r="H7" s="9"/>
      <c r="I7" s="13"/>
      <c r="J7" s="13"/>
      <c r="K7" s="13"/>
      <c r="L7" s="7">
        <v>7089</v>
      </c>
      <c r="M7" s="7">
        <f>ROUND(6531*0.09,2)</f>
        <v>587.79</v>
      </c>
      <c r="N7" s="12">
        <f t="shared" ref="N7:N9" si="2">ROUND(L7*0.09,2)</f>
        <v>638.01</v>
      </c>
      <c r="O7" s="19">
        <f t="shared" ref="O7:O9" si="3">N7-M7</f>
        <v>50.22</v>
      </c>
      <c r="P7" s="13"/>
      <c r="Q7" s="13"/>
      <c r="R7" s="13"/>
      <c r="S7" s="13"/>
      <c r="T7" s="21">
        <f t="shared" si="0"/>
        <v>50.22</v>
      </c>
      <c r="U7" s="7">
        <v>7</v>
      </c>
      <c r="V7" s="7">
        <f t="shared" si="1"/>
        <v>351.54</v>
      </c>
    </row>
    <row r="8" ht="48" spans="1:24">
      <c r="A8" s="10">
        <v>3</v>
      </c>
      <c r="B8" s="11" t="s">
        <v>259</v>
      </c>
      <c r="C8" s="12" t="s">
        <v>260</v>
      </c>
      <c r="D8" s="12" t="s">
        <v>29</v>
      </c>
      <c r="E8" s="12" t="s">
        <v>335</v>
      </c>
      <c r="F8" s="163" t="s">
        <v>363</v>
      </c>
      <c r="G8" s="12" t="s">
        <v>362</v>
      </c>
      <c r="H8" s="9"/>
      <c r="I8" s="13"/>
      <c r="J8" s="13"/>
      <c r="K8" s="13"/>
      <c r="L8" s="7">
        <v>7089</v>
      </c>
      <c r="M8" s="7">
        <f t="shared" ref="M8:M9" si="4">6531*0.09</f>
        <v>587.79</v>
      </c>
      <c r="N8" s="12">
        <f t="shared" si="2"/>
        <v>638.01</v>
      </c>
      <c r="O8" s="19">
        <f t="shared" si="3"/>
        <v>50.22</v>
      </c>
      <c r="P8" s="13"/>
      <c r="Q8" s="13"/>
      <c r="R8" s="13"/>
      <c r="S8" s="13"/>
      <c r="T8" s="21">
        <f t="shared" si="0"/>
        <v>50.22</v>
      </c>
      <c r="U8" s="7">
        <v>7</v>
      </c>
      <c r="V8" s="7">
        <f t="shared" si="1"/>
        <v>351.54</v>
      </c>
      <c r="X8">
        <f>V8+V31</f>
        <v>429.66</v>
      </c>
    </row>
    <row r="9" ht="36" spans="1:24">
      <c r="A9" s="10">
        <v>4</v>
      </c>
      <c r="B9" s="11" t="s">
        <v>220</v>
      </c>
      <c r="C9" s="12" t="s">
        <v>228</v>
      </c>
      <c r="D9" s="12" t="s">
        <v>29</v>
      </c>
      <c r="E9" s="12" t="s">
        <v>321</v>
      </c>
      <c r="F9" s="163" t="s">
        <v>364</v>
      </c>
      <c r="G9" s="12" t="s">
        <v>362</v>
      </c>
      <c r="H9" s="9"/>
      <c r="I9" s="13"/>
      <c r="J9" s="13"/>
      <c r="K9" s="13"/>
      <c r="L9" s="7">
        <v>7089</v>
      </c>
      <c r="M9" s="7">
        <f t="shared" si="4"/>
        <v>587.79</v>
      </c>
      <c r="N9" s="12">
        <f t="shared" si="2"/>
        <v>638.01</v>
      </c>
      <c r="O9" s="19">
        <f t="shared" si="3"/>
        <v>50.22</v>
      </c>
      <c r="P9" s="13"/>
      <c r="Q9" s="13"/>
      <c r="R9" s="13"/>
      <c r="S9" s="13"/>
      <c r="T9" s="21">
        <f t="shared" si="0"/>
        <v>50.22</v>
      </c>
      <c r="U9" s="7">
        <v>7</v>
      </c>
      <c r="V9" s="7">
        <f t="shared" si="1"/>
        <v>351.54</v>
      </c>
      <c r="X9">
        <f>V9+V32</f>
        <v>429.66</v>
      </c>
    </row>
    <row r="10" ht="20.25" spans="1:22">
      <c r="A10" s="10">
        <v>5</v>
      </c>
      <c r="B10" s="13"/>
      <c r="C10" s="13"/>
      <c r="D10" s="13"/>
      <c r="E10" s="13"/>
      <c r="F10" s="13"/>
      <c r="G10" s="13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ht="20.25" spans="1:22">
      <c r="A11" s="10">
        <v>6</v>
      </c>
      <c r="B11" s="13"/>
      <c r="C11" s="13"/>
      <c r="D11" s="13"/>
      <c r="E11" s="13"/>
      <c r="F11" s="13"/>
      <c r="G11" s="13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ht="20.25" spans="1:22">
      <c r="A12" s="10">
        <v>7</v>
      </c>
      <c r="B12" s="13"/>
      <c r="C12" s="13"/>
      <c r="D12" s="13"/>
      <c r="E12" s="13"/>
      <c r="F12" s="13"/>
      <c r="G12" s="13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ht="20.25" spans="1:22">
      <c r="A13" s="10">
        <v>8</v>
      </c>
      <c r="B13" s="13"/>
      <c r="C13" s="13"/>
      <c r="D13" s="13"/>
      <c r="E13" s="13"/>
      <c r="F13" s="13"/>
      <c r="G13" s="13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ht="20.25" spans="1:22">
      <c r="A14" s="10">
        <v>9</v>
      </c>
      <c r="B14" s="13"/>
      <c r="C14" s="13"/>
      <c r="D14" s="13"/>
      <c r="E14" s="13"/>
      <c r="F14" s="13"/>
      <c r="G14" s="13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ht="20.25" spans="1:22">
      <c r="A15" s="10">
        <v>10</v>
      </c>
      <c r="B15" s="13"/>
      <c r="C15" s="13"/>
      <c r="D15" s="13"/>
      <c r="E15" s="13"/>
      <c r="F15" s="13"/>
      <c r="G15" s="13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ht="20.25" spans="1:26">
      <c r="A16" s="14" t="s">
        <v>299</v>
      </c>
      <c r="B16" s="13"/>
      <c r="C16" s="13"/>
      <c r="D16" s="13"/>
      <c r="E16" s="13"/>
      <c r="F16" s="13"/>
      <c r="G16" s="13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X16">
        <f>V9+V8+V7</f>
        <v>1054.62</v>
      </c>
      <c r="Z16">
        <f>X16+X42</f>
        <v>1288.98</v>
      </c>
    </row>
    <row r="17" spans="1:22">
      <c r="A17" s="15" t="s">
        <v>340</v>
      </c>
      <c r="B17" s="16"/>
      <c r="C17" s="16"/>
      <c r="D17" s="16"/>
      <c r="E17" s="16"/>
      <c r="F17" s="16"/>
      <c r="G17" s="17"/>
      <c r="H17" s="3">
        <f>SUM(H6:H16)</f>
        <v>4253</v>
      </c>
      <c r="I17" s="3">
        <f t="shared" ref="I17:V17" si="5">SUM(I6:I16)</f>
        <v>642.88</v>
      </c>
      <c r="J17" s="3">
        <f t="shared" si="5"/>
        <v>680.48</v>
      </c>
      <c r="K17" s="3">
        <f t="shared" si="5"/>
        <v>37.6</v>
      </c>
      <c r="L17" s="3">
        <f t="shared" si="5"/>
        <v>21267</v>
      </c>
      <c r="M17" s="3">
        <f t="shared" si="5"/>
        <v>1763.37</v>
      </c>
      <c r="N17" s="3">
        <f t="shared" si="5"/>
        <v>1914.03</v>
      </c>
      <c r="O17" s="3">
        <f t="shared" si="5"/>
        <v>150.66</v>
      </c>
      <c r="P17" s="3">
        <f t="shared" si="5"/>
        <v>4253</v>
      </c>
      <c r="Q17" s="3">
        <f t="shared" si="5"/>
        <v>20.09</v>
      </c>
      <c r="R17" s="3">
        <f t="shared" si="5"/>
        <v>21.265</v>
      </c>
      <c r="S17" s="3">
        <f t="shared" si="5"/>
        <v>1.175</v>
      </c>
      <c r="T17" s="3">
        <f t="shared" si="5"/>
        <v>189.435</v>
      </c>
      <c r="U17" s="3">
        <f t="shared" si="5"/>
        <v>27</v>
      </c>
      <c r="V17" s="3">
        <f t="shared" si="5"/>
        <v>1287.27</v>
      </c>
    </row>
    <row r="19" ht="14.25" spans="1:22">
      <c r="A19" s="18" t="s">
        <v>301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1:19">
      <c r="K20">
        <f>K17*6</f>
        <v>225.6</v>
      </c>
      <c r="S20">
        <f>S17*6</f>
        <v>7.05</v>
      </c>
    </row>
    <row r="23" spans="24:24">
      <c r="X23">
        <f>V17+V40</f>
        <v>1641.48</v>
      </c>
    </row>
    <row r="24" ht="36.95" customHeight="1" spans="1:22">
      <c r="A24" s="1" t="s">
        <v>365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24.75" customHeight="1" spans="1:22">
      <c r="A25" s="2" t="s">
        <v>303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25.5" customHeight="1" spans="1:22">
      <c r="A26" s="3" t="s">
        <v>2</v>
      </c>
      <c r="B26" s="3" t="s">
        <v>3</v>
      </c>
      <c r="C26" s="3" t="s">
        <v>4</v>
      </c>
      <c r="D26" s="3" t="s">
        <v>5</v>
      </c>
      <c r="E26" s="3" t="s">
        <v>304</v>
      </c>
      <c r="F26" s="3" t="s">
        <v>6</v>
      </c>
      <c r="G26" s="3" t="s">
        <v>305</v>
      </c>
      <c r="H26" s="3" t="s">
        <v>366</v>
      </c>
      <c r="I26" s="3"/>
      <c r="J26" s="3"/>
      <c r="K26" s="3"/>
      <c r="L26" s="3" t="s">
        <v>367</v>
      </c>
      <c r="M26" s="3"/>
      <c r="N26" s="3"/>
      <c r="O26" s="3"/>
      <c r="P26" s="3" t="s">
        <v>357</v>
      </c>
      <c r="Q26" s="3"/>
      <c r="R26" s="3"/>
      <c r="S26" s="3"/>
      <c r="T26" s="3" t="s">
        <v>358</v>
      </c>
      <c r="U26" s="3" t="s">
        <v>310</v>
      </c>
      <c r="V26" s="3" t="s">
        <v>359</v>
      </c>
    </row>
    <row r="27" ht="42" customHeight="1" spans="1:22">
      <c r="A27" s="3"/>
      <c r="B27" s="3"/>
      <c r="C27" s="3"/>
      <c r="D27" s="3"/>
      <c r="E27" s="3"/>
      <c r="F27" s="3"/>
      <c r="G27" s="3"/>
      <c r="H27" s="3" t="s">
        <v>312</v>
      </c>
      <c r="I27" s="3" t="s">
        <v>313</v>
      </c>
      <c r="J27" s="3" t="s">
        <v>314</v>
      </c>
      <c r="K27" s="3" t="s">
        <v>315</v>
      </c>
      <c r="L27" s="3" t="s">
        <v>312</v>
      </c>
      <c r="M27" s="3" t="s">
        <v>313</v>
      </c>
      <c r="N27" s="3" t="s">
        <v>314</v>
      </c>
      <c r="O27" s="3" t="s">
        <v>368</v>
      </c>
      <c r="P27" s="3" t="s">
        <v>312</v>
      </c>
      <c r="Q27" s="3" t="s">
        <v>313</v>
      </c>
      <c r="R27" s="3" t="s">
        <v>314</v>
      </c>
      <c r="S27" s="3" t="s">
        <v>368</v>
      </c>
      <c r="T27" s="3"/>
      <c r="U27" s="3"/>
      <c r="V27" s="3"/>
    </row>
    <row r="28" spans="1:22">
      <c r="A28" s="4">
        <v>1</v>
      </c>
      <c r="B28" s="4">
        <v>2</v>
      </c>
      <c r="C28" s="4">
        <v>3</v>
      </c>
      <c r="D28" s="4">
        <v>4</v>
      </c>
      <c r="E28" s="4">
        <v>5</v>
      </c>
      <c r="F28" s="4">
        <v>6</v>
      </c>
      <c r="G28" s="4">
        <v>7</v>
      </c>
      <c r="H28" s="4">
        <v>8</v>
      </c>
      <c r="I28" s="4">
        <v>9</v>
      </c>
      <c r="J28" s="4">
        <v>10</v>
      </c>
      <c r="K28" s="4" t="s">
        <v>316</v>
      </c>
      <c r="L28" s="4">
        <v>12</v>
      </c>
      <c r="M28" s="4">
        <v>13</v>
      </c>
      <c r="N28" s="4">
        <v>14</v>
      </c>
      <c r="O28" s="4" t="s">
        <v>317</v>
      </c>
      <c r="P28" s="4">
        <v>16</v>
      </c>
      <c r="Q28" s="4">
        <v>17</v>
      </c>
      <c r="R28" s="4">
        <v>18</v>
      </c>
      <c r="S28" s="4" t="s">
        <v>318</v>
      </c>
      <c r="T28" s="4" t="s">
        <v>319</v>
      </c>
      <c r="U28" s="4">
        <v>21</v>
      </c>
      <c r="V28" s="4" t="s">
        <v>320</v>
      </c>
    </row>
    <row r="29" spans="1:22">
      <c r="A29" s="5">
        <v>1</v>
      </c>
      <c r="B29" s="6" t="s">
        <v>185</v>
      </c>
      <c r="C29" s="6" t="s">
        <v>217</v>
      </c>
      <c r="D29" s="6" t="s">
        <v>29</v>
      </c>
      <c r="E29" s="6" t="s">
        <v>321</v>
      </c>
      <c r="F29" s="164" t="s">
        <v>361</v>
      </c>
      <c r="G29" s="6" t="s">
        <v>323</v>
      </c>
      <c r="H29" s="7">
        <v>4253</v>
      </c>
      <c r="I29" s="7">
        <f>4018*0.08</f>
        <v>321.44</v>
      </c>
      <c r="J29" s="7">
        <f>H29*0.08</f>
        <v>340.24</v>
      </c>
      <c r="K29" s="12">
        <f>J29-I29</f>
        <v>18.8</v>
      </c>
      <c r="L29" s="20"/>
      <c r="M29" s="20"/>
      <c r="N29" s="20"/>
      <c r="O29" s="20"/>
      <c r="P29" s="7">
        <v>4253</v>
      </c>
      <c r="Q29" s="21">
        <f>4018*0.005</f>
        <v>20.09</v>
      </c>
      <c r="R29" s="21">
        <f>P29*0.005</f>
        <v>21.265</v>
      </c>
      <c r="S29" s="22">
        <f>R29-Q29</f>
        <v>1.175</v>
      </c>
      <c r="T29" s="21">
        <f t="shared" ref="T29:T32" si="6">S29+O29+K29</f>
        <v>19.975</v>
      </c>
      <c r="U29" s="12">
        <v>6</v>
      </c>
      <c r="V29" s="7">
        <f t="shared" ref="V29:V32" si="7">T29*U29</f>
        <v>119.85</v>
      </c>
    </row>
    <row r="30" ht="20.25" spans="1:22">
      <c r="A30" s="8"/>
      <c r="B30" s="7"/>
      <c r="C30" s="7"/>
      <c r="D30" s="7"/>
      <c r="E30" s="7"/>
      <c r="F30" s="7"/>
      <c r="G30" s="7"/>
      <c r="H30" s="9"/>
      <c r="I30" s="13"/>
      <c r="J30" s="13"/>
      <c r="K30" s="13"/>
      <c r="L30" s="7">
        <v>7089</v>
      </c>
      <c r="M30" s="7">
        <f t="shared" ref="M30:M32" si="8">ROUND(6531*0.02,2)</f>
        <v>130.62</v>
      </c>
      <c r="N30" s="7">
        <f t="shared" ref="N30:N32" si="9">ROUND(L30*0.02,2)</f>
        <v>141.78</v>
      </c>
      <c r="O30" s="12">
        <f t="shared" ref="O30:O32" si="10">N30-M30</f>
        <v>11.16</v>
      </c>
      <c r="P30" s="7"/>
      <c r="Q30" s="13"/>
      <c r="R30" s="13"/>
      <c r="S30" s="13"/>
      <c r="T30" s="21">
        <f t="shared" si="6"/>
        <v>11.16</v>
      </c>
      <c r="U30" s="12">
        <v>7</v>
      </c>
      <c r="V30" s="7">
        <f t="shared" si="7"/>
        <v>78.12</v>
      </c>
    </row>
    <row r="31" ht="48" spans="1:22">
      <c r="A31" s="10">
        <v>3</v>
      </c>
      <c r="B31" s="11" t="s">
        <v>259</v>
      </c>
      <c r="C31" s="12" t="s">
        <v>260</v>
      </c>
      <c r="D31" s="12" t="s">
        <v>29</v>
      </c>
      <c r="E31" s="12" t="s">
        <v>335</v>
      </c>
      <c r="F31" s="163" t="s">
        <v>363</v>
      </c>
      <c r="G31" s="12" t="s">
        <v>362</v>
      </c>
      <c r="H31" s="9"/>
      <c r="I31" s="13"/>
      <c r="J31" s="13"/>
      <c r="K31" s="13"/>
      <c r="L31" s="7">
        <v>7089</v>
      </c>
      <c r="M31" s="7">
        <f t="shared" si="8"/>
        <v>130.62</v>
      </c>
      <c r="N31" s="7">
        <f t="shared" si="9"/>
        <v>141.78</v>
      </c>
      <c r="O31" s="12">
        <f t="shared" si="10"/>
        <v>11.16</v>
      </c>
      <c r="P31" s="13"/>
      <c r="Q31" s="13"/>
      <c r="R31" s="13"/>
      <c r="S31" s="13"/>
      <c r="T31" s="21">
        <f t="shared" si="6"/>
        <v>11.16</v>
      </c>
      <c r="U31" s="12">
        <v>7</v>
      </c>
      <c r="V31" s="7">
        <f t="shared" si="7"/>
        <v>78.12</v>
      </c>
    </row>
    <row r="32" ht="36" spans="1:22">
      <c r="A32" s="10">
        <v>4</v>
      </c>
      <c r="B32" s="11" t="s">
        <v>220</v>
      </c>
      <c r="C32" s="12" t="s">
        <v>228</v>
      </c>
      <c r="D32" s="12" t="s">
        <v>29</v>
      </c>
      <c r="E32" s="12" t="s">
        <v>321</v>
      </c>
      <c r="F32" s="163" t="s">
        <v>364</v>
      </c>
      <c r="G32" s="12" t="s">
        <v>362</v>
      </c>
      <c r="H32" s="9"/>
      <c r="I32" s="13"/>
      <c r="J32" s="13"/>
      <c r="K32" s="13"/>
      <c r="L32" s="7">
        <v>7089</v>
      </c>
      <c r="M32" s="7">
        <f t="shared" si="8"/>
        <v>130.62</v>
      </c>
      <c r="N32" s="7">
        <f t="shared" si="9"/>
        <v>141.78</v>
      </c>
      <c r="O32" s="12">
        <f t="shared" si="10"/>
        <v>11.16</v>
      </c>
      <c r="P32" s="13"/>
      <c r="Q32" s="13"/>
      <c r="R32" s="13"/>
      <c r="S32" s="13"/>
      <c r="T32" s="21">
        <f t="shared" si="6"/>
        <v>11.16</v>
      </c>
      <c r="U32" s="12">
        <v>7</v>
      </c>
      <c r="V32" s="7">
        <f t="shared" si="7"/>
        <v>78.12</v>
      </c>
    </row>
    <row r="33" ht="20.25" spans="1:22">
      <c r="A33" s="10">
        <v>5</v>
      </c>
      <c r="B33" s="13"/>
      <c r="C33" s="13"/>
      <c r="D33" s="13"/>
      <c r="E33" s="13"/>
      <c r="F33" s="13"/>
      <c r="G33" s="13"/>
      <c r="H33" s="9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20.25" spans="1:22">
      <c r="A34" s="10">
        <v>6</v>
      </c>
      <c r="B34" s="13"/>
      <c r="C34" s="13"/>
      <c r="D34" s="13"/>
      <c r="E34" s="13"/>
      <c r="F34" s="13"/>
      <c r="G34" s="13"/>
      <c r="H34" s="9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20.25" spans="1:22">
      <c r="A35" s="10">
        <v>7</v>
      </c>
      <c r="B35" s="13"/>
      <c r="C35" s="13"/>
      <c r="D35" s="13"/>
      <c r="E35" s="13"/>
      <c r="F35" s="13"/>
      <c r="G35" s="13"/>
      <c r="H35" s="9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20.25" spans="1:22">
      <c r="A36" s="10">
        <v>8</v>
      </c>
      <c r="B36" s="13"/>
      <c r="C36" s="13"/>
      <c r="D36" s="13"/>
      <c r="E36" s="13"/>
      <c r="F36" s="13"/>
      <c r="G36" s="13"/>
      <c r="H36" s="9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ht="20.25" spans="1:22">
      <c r="A37" s="10">
        <v>9</v>
      </c>
      <c r="B37" s="13"/>
      <c r="C37" s="13"/>
      <c r="D37" s="13"/>
      <c r="E37" s="13"/>
      <c r="F37" s="13"/>
      <c r="G37" s="13"/>
      <c r="H37" s="9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ht="20.25" spans="1:22">
      <c r="A38" s="10">
        <v>10</v>
      </c>
      <c r="B38" s="13"/>
      <c r="C38" s="13"/>
      <c r="D38" s="13"/>
      <c r="E38" s="13"/>
      <c r="F38" s="13"/>
      <c r="G38" s="13"/>
      <c r="H38" s="9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ht="20.25" spans="1:22">
      <c r="A39" s="14" t="s">
        <v>299</v>
      </c>
      <c r="B39" s="13"/>
      <c r="C39" s="13"/>
      <c r="D39" s="13"/>
      <c r="E39" s="13"/>
      <c r="F39" s="13"/>
      <c r="G39" s="13"/>
      <c r="H39" s="9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>
      <c r="A40" s="15" t="s">
        <v>340</v>
      </c>
      <c r="B40" s="16"/>
      <c r="C40" s="16"/>
      <c r="D40" s="16"/>
      <c r="E40" s="16"/>
      <c r="F40" s="16"/>
      <c r="G40" s="17"/>
      <c r="H40" s="3">
        <f>SUM(H29:H39)</f>
        <v>4253</v>
      </c>
      <c r="I40" s="3">
        <f t="shared" ref="I40:V40" si="11">SUM(I29:I39)</f>
        <v>321.44</v>
      </c>
      <c r="J40" s="3">
        <f t="shared" si="11"/>
        <v>340.24</v>
      </c>
      <c r="K40" s="3">
        <f t="shared" si="11"/>
        <v>18.8</v>
      </c>
      <c r="L40" s="3">
        <f t="shared" si="11"/>
        <v>21267</v>
      </c>
      <c r="M40" s="3">
        <f t="shared" si="11"/>
        <v>391.86</v>
      </c>
      <c r="N40" s="3">
        <f t="shared" si="11"/>
        <v>425.34</v>
      </c>
      <c r="O40" s="3">
        <f t="shared" si="11"/>
        <v>33.48</v>
      </c>
      <c r="P40" s="3">
        <f t="shared" si="11"/>
        <v>4253</v>
      </c>
      <c r="Q40" s="3">
        <f t="shared" si="11"/>
        <v>20.09</v>
      </c>
      <c r="R40" s="3">
        <f t="shared" si="11"/>
        <v>21.265</v>
      </c>
      <c r="S40" s="3">
        <f t="shared" si="11"/>
        <v>1.175</v>
      </c>
      <c r="T40" s="3">
        <f t="shared" si="11"/>
        <v>53.455</v>
      </c>
      <c r="U40" s="3">
        <f t="shared" si="11"/>
        <v>27</v>
      </c>
      <c r="V40" s="3">
        <f t="shared" si="11"/>
        <v>354.21</v>
      </c>
    </row>
    <row r="42" ht="14.25" spans="1:24">
      <c r="A42" s="18" t="s">
        <v>301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X42">
        <f>V32+V31+V30</f>
        <v>234.36</v>
      </c>
    </row>
    <row r="44" spans="11:22">
      <c r="K44">
        <f>K40*6</f>
        <v>112.8</v>
      </c>
      <c r="S44">
        <f>S40*6</f>
        <v>7.05</v>
      </c>
      <c r="V44">
        <f>V40+V17</f>
        <v>1641.48</v>
      </c>
    </row>
    <row r="46" spans="11:19">
      <c r="K46">
        <f>K44+K20</f>
        <v>338.4</v>
      </c>
      <c r="S46">
        <f>S44+S20</f>
        <v>14.1</v>
      </c>
    </row>
  </sheetData>
  <mergeCells count="48">
    <mergeCell ref="A1:V1"/>
    <mergeCell ref="A2:V2"/>
    <mergeCell ref="H3:K3"/>
    <mergeCell ref="L3:O3"/>
    <mergeCell ref="P3:S3"/>
    <mergeCell ref="A17:G17"/>
    <mergeCell ref="A19:V19"/>
    <mergeCell ref="A24:V24"/>
    <mergeCell ref="A25:V25"/>
    <mergeCell ref="H26:K26"/>
    <mergeCell ref="L26:O26"/>
    <mergeCell ref="P26:S26"/>
    <mergeCell ref="A40:G40"/>
    <mergeCell ref="A42:V42"/>
    <mergeCell ref="A3:A4"/>
    <mergeCell ref="A6:A7"/>
    <mergeCell ref="A26:A27"/>
    <mergeCell ref="A29:A30"/>
    <mergeCell ref="B3:B4"/>
    <mergeCell ref="B6:B7"/>
    <mergeCell ref="B26:B27"/>
    <mergeCell ref="B29:B30"/>
    <mergeCell ref="C3:C4"/>
    <mergeCell ref="C6:C7"/>
    <mergeCell ref="C26:C27"/>
    <mergeCell ref="C29:C30"/>
    <mergeCell ref="D3:D4"/>
    <mergeCell ref="D6:D7"/>
    <mergeCell ref="D26:D27"/>
    <mergeCell ref="D29:D30"/>
    <mergeCell ref="E3:E4"/>
    <mergeCell ref="E6:E7"/>
    <mergeCell ref="E26:E27"/>
    <mergeCell ref="E29:E30"/>
    <mergeCell ref="F3:F4"/>
    <mergeCell ref="F6:F7"/>
    <mergeCell ref="F26:F27"/>
    <mergeCell ref="F29:F30"/>
    <mergeCell ref="G3:G4"/>
    <mergeCell ref="G6:G7"/>
    <mergeCell ref="G26:G27"/>
    <mergeCell ref="G29:G30"/>
    <mergeCell ref="T3:T4"/>
    <mergeCell ref="T26:T27"/>
    <mergeCell ref="U3:U4"/>
    <mergeCell ref="U26:U27"/>
    <mergeCell ref="V3:V4"/>
    <mergeCell ref="V26:V27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P 6 0 "   r g b C l r = " 2 9 C 4 3 4 " / > < c o m m e n t   s : r e f = " P 6 6 "   r g b C l r = " 2 9 C 4 3 4 " / > < c o m m e n t   s : r e f = " R 7 0 "   r g b C l r = " 2 9 C 4 3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企业社保补贴公示表</vt:lpstr>
      <vt:lpstr>补差审批表</vt:lpstr>
      <vt:lpstr>企业补差汇总表</vt:lpstr>
      <vt:lpstr>企业补差花名册</vt:lpstr>
      <vt:lpstr>高校毕业生补差审批表</vt:lpstr>
      <vt:lpstr>高校毕业生补差花名册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cp:lastPrinted>2023-05-05T05:18:00Z</cp:lastPrinted>
  <dcterms:modified xsi:type="dcterms:W3CDTF">2023-05-26T08:43:23Z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</Properties>
</file>