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公示表" sheetId="3" r:id="rId1"/>
  </sheets>
  <definedNames>
    <definedName name="_xlnm._FilterDatabase" localSheetId="0" hidden="1">公示表!$A$5:$AA$44</definedName>
    <definedName name="_xlnm.Print_Titles" localSheetId="0">公示表!$2:5</definedName>
  </definedNames>
  <calcPr calcId="144525"/>
</workbook>
</file>

<file path=xl/calcChain.xml><?xml version="1.0" encoding="utf-8"?>
<calcChain xmlns="http://schemas.openxmlformats.org/spreadsheetml/2006/main">
  <c r="Z44" i="3"/>
  <c r="W44"/>
  <c r="S44"/>
  <c r="R44"/>
  <c r="Q44"/>
  <c r="Z43"/>
  <c r="W43"/>
  <c r="S43"/>
  <c r="R43"/>
  <c r="Q43"/>
  <c r="Z42"/>
  <c r="W42"/>
  <c r="V42"/>
  <c r="U42"/>
  <c r="T42"/>
  <c r="S42"/>
  <c r="R42"/>
  <c r="Q42"/>
  <c r="P42"/>
  <c r="N42"/>
  <c r="Z41"/>
  <c r="W41"/>
  <c r="S41"/>
  <c r="R41"/>
  <c r="Q41"/>
  <c r="Z40"/>
  <c r="W40"/>
  <c r="S40"/>
  <c r="R40"/>
  <c r="Q40"/>
  <c r="Z39"/>
  <c r="W39"/>
  <c r="S39"/>
  <c r="R39"/>
  <c r="Q39"/>
  <c r="Z38"/>
  <c r="W38"/>
  <c r="V38"/>
  <c r="U38"/>
  <c r="T38"/>
  <c r="S38"/>
  <c r="R38"/>
  <c r="Q38"/>
  <c r="P38"/>
  <c r="N38"/>
  <c r="Z37"/>
  <c r="W37"/>
  <c r="V37"/>
  <c r="U37"/>
  <c r="T37"/>
  <c r="S37"/>
  <c r="R37"/>
  <c r="Q37"/>
  <c r="P37"/>
  <c r="N37"/>
  <c r="Z36"/>
  <c r="W36"/>
  <c r="S36"/>
  <c r="R36"/>
  <c r="Q36"/>
  <c r="Z35"/>
  <c r="W35"/>
  <c r="P35"/>
  <c r="O35"/>
  <c r="N35"/>
  <c r="Z34"/>
  <c r="W34"/>
  <c r="P34"/>
  <c r="O34"/>
  <c r="N34"/>
  <c r="Z33"/>
  <c r="W33"/>
  <c r="S33"/>
  <c r="R33"/>
  <c r="Q33"/>
  <c r="Z32"/>
  <c r="W32"/>
  <c r="P32"/>
  <c r="O32"/>
  <c r="N32"/>
  <c r="Z31"/>
  <c r="W31"/>
  <c r="P31"/>
  <c r="O31"/>
  <c r="N31"/>
  <c r="Z30"/>
  <c r="W30"/>
  <c r="P30"/>
  <c r="O30"/>
  <c r="N30"/>
  <c r="Z29"/>
  <c r="W29"/>
  <c r="V29"/>
  <c r="U29"/>
  <c r="T29"/>
  <c r="S29"/>
  <c r="R29"/>
  <c r="Q29"/>
  <c r="P29"/>
  <c r="O29"/>
  <c r="N29"/>
  <c r="Z28"/>
  <c r="W28"/>
  <c r="S28"/>
  <c r="R28"/>
  <c r="Q28"/>
  <c r="Z27"/>
  <c r="W27"/>
  <c r="S27"/>
  <c r="R27"/>
  <c r="Q27"/>
  <c r="Z26"/>
  <c r="W26"/>
  <c r="P26"/>
  <c r="O26"/>
  <c r="N26"/>
  <c r="Z25"/>
  <c r="W25"/>
  <c r="P25"/>
  <c r="O25"/>
  <c r="N25"/>
  <c r="Z24"/>
  <c r="W24"/>
  <c r="S24"/>
  <c r="R24"/>
  <c r="Q24"/>
  <c r="Z23"/>
  <c r="W23"/>
  <c r="P23"/>
  <c r="O23"/>
  <c r="N23"/>
  <c r="Z22"/>
  <c r="W22"/>
  <c r="P22"/>
  <c r="O22"/>
  <c r="N22"/>
  <c r="Z21"/>
  <c r="W21"/>
  <c r="P21"/>
  <c r="O21"/>
  <c r="N21"/>
  <c r="Z20"/>
  <c r="W20"/>
  <c r="P20"/>
  <c r="O20"/>
  <c r="N20"/>
  <c r="Z19"/>
  <c r="W19"/>
  <c r="P19"/>
  <c r="O19"/>
  <c r="N19"/>
  <c r="Z18"/>
  <c r="W18"/>
  <c r="P18"/>
  <c r="O18"/>
  <c r="N18"/>
  <c r="Z17"/>
  <c r="W17"/>
  <c r="P17"/>
  <c r="O17"/>
  <c r="N17"/>
  <c r="Z16"/>
  <c r="W16"/>
  <c r="P16"/>
  <c r="Z15"/>
  <c r="W15"/>
  <c r="P15"/>
  <c r="Z14"/>
  <c r="W14"/>
  <c r="P14"/>
  <c r="O14"/>
  <c r="Z13"/>
  <c r="W13"/>
  <c r="V13"/>
  <c r="U13"/>
  <c r="T13"/>
  <c r="S13"/>
  <c r="R13"/>
  <c r="Q13"/>
  <c r="P13"/>
  <c r="O13"/>
  <c r="N13"/>
  <c r="Z12"/>
  <c r="W12"/>
  <c r="V12"/>
  <c r="U12"/>
  <c r="T12"/>
  <c r="S12"/>
  <c r="R12"/>
  <c r="Q12"/>
  <c r="P12"/>
  <c r="O12"/>
  <c r="N12"/>
  <c r="Z11"/>
  <c r="W11"/>
  <c r="P11"/>
  <c r="O11"/>
  <c r="N11"/>
  <c r="Z10"/>
  <c r="W10"/>
  <c r="P10"/>
  <c r="O10"/>
  <c r="N10"/>
  <c r="Z9"/>
  <c r="W9"/>
  <c r="P9"/>
  <c r="O9"/>
  <c r="N9"/>
  <c r="Z8"/>
  <c r="W8"/>
  <c r="P8"/>
  <c r="O8"/>
  <c r="N8"/>
  <c r="Z7"/>
  <c r="W7"/>
  <c r="P7"/>
  <c r="O7"/>
  <c r="N7"/>
  <c r="Z6"/>
  <c r="W6"/>
  <c r="P6"/>
  <c r="O6"/>
  <c r="N6"/>
</calcChain>
</file>

<file path=xl/sharedStrings.xml><?xml version="1.0" encoding="utf-8"?>
<sst xmlns="http://schemas.openxmlformats.org/spreadsheetml/2006/main" count="337" uniqueCount="121">
  <si>
    <t>附件3</t>
  </si>
  <si>
    <t>2023年拟拨付新疆九鼎农业集团有限公司社会保险补贴补差花名册</t>
  </si>
  <si>
    <t>序号</t>
  </si>
  <si>
    <t>申报企业名称</t>
  </si>
  <si>
    <t>姓名</t>
  </si>
  <si>
    <t>性别</t>
  </si>
  <si>
    <t>身份证号码</t>
  </si>
  <si>
    <t>人员类别</t>
  </si>
  <si>
    <r>
      <rPr>
        <sz val="10"/>
        <rFont val="仿宋_GB2312"/>
        <charset val="134"/>
      </rPr>
      <t>补贴补差起</t>
    </r>
    <r>
      <rPr>
        <sz val="10"/>
        <rFont val="Times New Roman"/>
      </rPr>
      <t>-</t>
    </r>
    <r>
      <rPr>
        <sz val="10"/>
        <rFont val="仿宋_GB2312"/>
        <charset val="134"/>
      </rPr>
      <t>止月份</t>
    </r>
  </si>
  <si>
    <r>
      <rPr>
        <sz val="10"/>
        <rFont val="仿宋_GB2312"/>
        <charset val="134"/>
      </rPr>
      <t>基本养老、失业保险缴费基数</t>
    </r>
  </si>
  <si>
    <r>
      <rPr>
        <sz val="10"/>
        <rFont val="仿宋_GB2312"/>
        <charset val="134"/>
      </rPr>
      <t>基本医疗保险缴费基数</t>
    </r>
  </si>
  <si>
    <r>
      <rPr>
        <sz val="10"/>
        <rFont val="仿宋_GB2312"/>
        <charset val="134"/>
      </rPr>
      <t>基本养老保险（元</t>
    </r>
    <r>
      <rPr>
        <sz val="10"/>
        <rFont val="Times New Roman"/>
      </rPr>
      <t>/</t>
    </r>
    <r>
      <rPr>
        <sz val="10"/>
        <rFont val="仿宋_GB2312"/>
        <charset val="134"/>
      </rPr>
      <t>月）（</t>
    </r>
    <r>
      <rPr>
        <sz val="10"/>
        <rFont val="Times New Roman"/>
      </rPr>
      <t>16%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</si>
  <si>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基本医疗保险（元</t>
    </r>
    <r>
      <rPr>
        <sz val="10"/>
        <rFont val="Times New Roman"/>
      </rPr>
      <t>/</t>
    </r>
    <r>
      <rPr>
        <sz val="10"/>
        <rFont val="仿宋_GB2312"/>
        <charset val="134"/>
      </rPr>
      <t>月）（</t>
    </r>
    <r>
      <rPr>
        <sz val="10"/>
        <rFont val="Times New Roman"/>
      </rPr>
      <t>9%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</si>
  <si>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失业保险（元</t>
    </r>
    <r>
      <rPr>
        <sz val="10"/>
        <rFont val="Times New Roman"/>
      </rPr>
      <t>/</t>
    </r>
    <r>
      <rPr>
        <sz val="10"/>
        <rFont val="仿宋_GB2312"/>
        <charset val="134"/>
      </rPr>
      <t>月）</t>
    </r>
    <r>
      <rPr>
        <sz val="10"/>
        <rFont val="Times New Roman"/>
      </rPr>
      <t xml:space="preserve">           </t>
    </r>
    <r>
      <rPr>
        <sz val="10"/>
        <rFont val="仿宋_GB2312"/>
        <charset val="134"/>
      </rPr>
      <t>（</t>
    </r>
    <r>
      <rPr>
        <sz val="10"/>
        <rFont val="Times New Roman"/>
      </rPr>
      <t>0.5%</t>
    </r>
    <r>
      <rPr>
        <sz val="10"/>
        <rFont val="仿宋_GB2312"/>
        <charset val="134"/>
      </rPr>
      <t>）</t>
    </r>
  </si>
  <si>
    <r>
      <rPr>
        <sz val="11"/>
        <rFont val="仿宋_GB2312"/>
        <charset val="134"/>
      </rPr>
      <t xml:space="preserve">补贴补差小计   </t>
    </r>
    <r>
      <rPr>
        <sz val="11"/>
        <color indexed="8"/>
        <rFont val="仿宋_GB2312"/>
        <charset val="134"/>
      </rPr>
      <t>（元/月）</t>
    </r>
  </si>
  <si>
    <t>养老、失业补差月数</t>
  </si>
  <si>
    <r>
      <rPr>
        <sz val="10"/>
        <rFont val="仿宋_GB2312"/>
        <charset val="134"/>
      </rPr>
      <t>医疗补贴月数</t>
    </r>
  </si>
  <si>
    <r>
      <rPr>
        <sz val="10"/>
        <rFont val="仿宋_GB2312"/>
        <charset val="134"/>
      </rPr>
      <t>补贴补差金额合计（元）</t>
    </r>
  </si>
  <si>
    <t>补贴对象</t>
  </si>
  <si>
    <r>
      <rPr>
        <sz val="10"/>
        <rFont val="仿宋_GB2312"/>
        <charset val="134"/>
      </rPr>
      <t>原申报缴费基数</t>
    </r>
  </si>
  <si>
    <r>
      <rPr>
        <sz val="10"/>
        <rFont val="仿宋_GB2312"/>
        <charset val="134"/>
      </rPr>
      <t>实际缴费基数</t>
    </r>
  </si>
  <si>
    <t>原补贴
标准</t>
  </si>
  <si>
    <t>应补贴
标准</t>
  </si>
  <si>
    <t>补贴
补差</t>
  </si>
  <si>
    <t>原补贴标准</t>
  </si>
  <si>
    <t>应补贴标准</t>
  </si>
  <si>
    <t>补贴补差</t>
  </si>
  <si>
    <r>
      <rPr>
        <sz val="9"/>
        <rFont val="Times New Roman"/>
      </rPr>
      <t xml:space="preserve">7 </t>
    </r>
    <r>
      <rPr>
        <sz val="9"/>
        <rFont val="仿宋_GB2312"/>
        <charset val="134"/>
      </rPr>
      <t>起</t>
    </r>
  </si>
  <si>
    <t>养老、失业</t>
  </si>
  <si>
    <t>医保</t>
  </si>
  <si>
    <t>14=13-12</t>
  </si>
  <si>
    <t>17=16-15</t>
  </si>
  <si>
    <t>20=19-18</t>
  </si>
  <si>
    <t>21=14+17+20</t>
  </si>
  <si>
    <r>
      <rPr>
        <sz val="8"/>
        <rFont val="Times New Roman"/>
      </rPr>
      <t>24=</t>
    </r>
    <r>
      <rPr>
        <sz val="8"/>
        <rFont val="宋体"/>
        <charset val="134"/>
      </rPr>
      <t>（</t>
    </r>
    <r>
      <rPr>
        <sz val="8"/>
        <rFont val="Times New Roman"/>
      </rPr>
      <t>14+20</t>
    </r>
    <r>
      <rPr>
        <sz val="8"/>
        <rFont val="宋体"/>
        <charset val="134"/>
      </rPr>
      <t>）</t>
    </r>
    <r>
      <rPr>
        <sz val="8"/>
        <rFont val="Times New Roman"/>
      </rPr>
      <t>*22+17*23</t>
    </r>
  </si>
  <si>
    <t>新疆九鼎农业集团有限公司</t>
  </si>
  <si>
    <t>杨红</t>
  </si>
  <si>
    <t>女</t>
  </si>
  <si>
    <t>6501********0826</t>
  </si>
  <si>
    <t>一般劳动者</t>
  </si>
  <si>
    <t>1月</t>
  </si>
  <si>
    <t>8月</t>
  </si>
  <si>
    <t>单位缴纳部分</t>
  </si>
  <si>
    <t>李磊</t>
  </si>
  <si>
    <t>男</t>
  </si>
  <si>
    <t>4127********2077</t>
  </si>
  <si>
    <t>魏夏辉</t>
  </si>
  <si>
    <t>6532********002X</t>
  </si>
  <si>
    <t>黄光宪</t>
  </si>
  <si>
    <t>6123********9031</t>
  </si>
  <si>
    <t>刘鑫</t>
  </si>
  <si>
    <t>6501********6514</t>
  </si>
  <si>
    <t>6月</t>
  </si>
  <si>
    <t>蒋丽媛</t>
  </si>
  <si>
    <t>6542********4624</t>
  </si>
  <si>
    <t>韩燕茹</t>
  </si>
  <si>
    <t>6522********0943</t>
  </si>
  <si>
    <t>高校毕业生</t>
  </si>
  <si>
    <t>4月</t>
  </si>
  <si>
    <t>7月</t>
  </si>
  <si>
    <r>
      <rPr>
        <sz val="11"/>
        <rFont val="仿宋_GB2312"/>
        <charset val="134"/>
      </rPr>
      <t>鲜</t>
    </r>
    <r>
      <rPr>
        <sz val="11"/>
        <rFont val="宋体"/>
        <charset val="134"/>
      </rPr>
      <t>侁</t>
    </r>
  </si>
  <si>
    <t>6205********2018</t>
  </si>
  <si>
    <t>新疆九鼎恒兴蔬菜经营管理有限公司</t>
  </si>
  <si>
    <t>蔡亮</t>
  </si>
  <si>
    <t>6501********001X</t>
  </si>
  <si>
    <t>谢芳</t>
  </si>
  <si>
    <t>6527********0722</t>
  </si>
  <si>
    <t>何丽娟</t>
  </si>
  <si>
    <t>6228********0621</t>
  </si>
  <si>
    <t>张晓</t>
  </si>
  <si>
    <t>6590********4820</t>
  </si>
  <si>
    <t>新疆九鼎农产品经营管理有限公司</t>
  </si>
  <si>
    <t>王仁利</t>
  </si>
  <si>
    <t>5110********2165</t>
  </si>
  <si>
    <t>新疆九鼎盛和果品经营管理有限公司</t>
  </si>
  <si>
    <t>胡玉亭</t>
  </si>
  <si>
    <t>6541********4860</t>
  </si>
  <si>
    <t>许楠</t>
  </si>
  <si>
    <t>6501********1338</t>
  </si>
  <si>
    <t>王晓敏</t>
  </si>
  <si>
    <t>6501********2825</t>
  </si>
  <si>
    <t>乌鲁木齐九鼎雪域食品冷冻有限公司</t>
  </si>
  <si>
    <t>李德武</t>
  </si>
  <si>
    <t>4128********1912</t>
  </si>
  <si>
    <t>3月</t>
  </si>
  <si>
    <t>新疆九鼎供应链管理有限公司</t>
  </si>
  <si>
    <t>梁红玉</t>
  </si>
  <si>
    <t>6222********6640</t>
  </si>
  <si>
    <t>新疆九鼎检测技术有限公司</t>
  </si>
  <si>
    <t>孔昱轩</t>
  </si>
  <si>
    <t>6501********0647</t>
  </si>
  <si>
    <t>新疆华威恒远房地产开发有限公司</t>
  </si>
  <si>
    <t>黄  鑫</t>
  </si>
  <si>
    <t>6540********3716</t>
  </si>
  <si>
    <t>梁雪梅</t>
  </si>
  <si>
    <t>6321********2622</t>
  </si>
  <si>
    <t>曹凤</t>
  </si>
  <si>
    <t>4115********5521</t>
  </si>
  <si>
    <t>新疆聚鑫运通物流有限公司</t>
  </si>
  <si>
    <t>张俊静</t>
  </si>
  <si>
    <t>6523********4728</t>
  </si>
  <si>
    <t>田鹏飞</t>
  </si>
  <si>
    <t>6528********2614</t>
  </si>
  <si>
    <t>新疆中瑞德盈国际物流股份有限公司</t>
  </si>
  <si>
    <t>伊力亚尔·买买提</t>
  </si>
  <si>
    <t>6501********3034</t>
  </si>
  <si>
    <t>李金兰</t>
  </si>
  <si>
    <t>6523********2542</t>
  </si>
  <si>
    <t>姜国英</t>
  </si>
  <si>
    <t>3412********5519</t>
  </si>
  <si>
    <t>钟智诚</t>
  </si>
  <si>
    <t>6501********2316</t>
  </si>
  <si>
    <t>新疆九鼎丝路投资有限公司</t>
  </si>
  <si>
    <t>李品一丁</t>
  </si>
  <si>
    <t>6501********4518</t>
  </si>
  <si>
    <t>孙凯</t>
  </si>
  <si>
    <t>6501********031X</t>
  </si>
  <si>
    <t>新疆九鼎物流经营管理有限责任公司</t>
  </si>
  <si>
    <t>许蕾</t>
  </si>
  <si>
    <t>6501********0669</t>
  </si>
  <si>
    <t>个人缴纳部分</t>
  </si>
</sst>
</file>

<file path=xl/styles.xml><?xml version="1.0" encoding="utf-8"?>
<styleSheet xmlns="http://schemas.openxmlformats.org/spreadsheetml/2006/main">
  <numFmts count="4">
    <numFmt numFmtId="178" formatCode="0.00_);[Red]\(0.00\)"/>
    <numFmt numFmtId="179" formatCode="0_ "/>
    <numFmt numFmtId="180" formatCode="0.00_);\(0.00\)"/>
    <numFmt numFmtId="181" formatCode="0.00_ "/>
  </numFmts>
  <fonts count="17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1"/>
      <name val="仿宋_GB2312"/>
      <charset val="134"/>
    </font>
    <font>
      <sz val="10"/>
      <name val="Times New Roman"/>
    </font>
    <font>
      <sz val="10"/>
      <name val="仿宋_GB2312"/>
      <charset val="134"/>
    </font>
    <font>
      <sz val="9"/>
      <name val="Times New Roman"/>
    </font>
    <font>
      <sz val="9"/>
      <name val="仿宋_GB2312"/>
      <charset val="134"/>
    </font>
    <font>
      <sz val="11"/>
      <name val="仿宋_GB2312"/>
      <charset val="134"/>
    </font>
    <font>
      <sz val="8"/>
      <name val="Times New Roman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2">
    <cellStyle name="常规" xfId="0" builtinId="0"/>
    <cellStyle name="常规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21</xdr:row>
      <xdr:rowOff>0</xdr:rowOff>
    </xdr:from>
    <xdr:to>
      <xdr:col>2</xdr:col>
      <xdr:colOff>581025</xdr:colOff>
      <xdr:row>22</xdr:row>
      <xdr:rowOff>2540</xdr:rowOff>
    </xdr:to>
    <xdr:sp macro="" textlink="">
      <xdr:nvSpPr>
        <xdr:cNvPr id="3073" name="Text Box 1"/>
        <xdr:cNvSpPr txBox="1"/>
      </xdr:nvSpPr>
      <xdr:spPr>
        <a:xfrm>
          <a:off x="2221865" y="7051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21</xdr:row>
      <xdr:rowOff>0</xdr:rowOff>
    </xdr:from>
    <xdr:to>
      <xdr:col>2</xdr:col>
      <xdr:colOff>581025</xdr:colOff>
      <xdr:row>21</xdr:row>
      <xdr:rowOff>342900</xdr:rowOff>
    </xdr:to>
    <xdr:sp macro="" textlink="">
      <xdr:nvSpPr>
        <xdr:cNvPr id="3074" name="Text Box 1"/>
        <xdr:cNvSpPr txBox="1"/>
      </xdr:nvSpPr>
      <xdr:spPr>
        <a:xfrm>
          <a:off x="2221865" y="7051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21</xdr:row>
      <xdr:rowOff>0</xdr:rowOff>
    </xdr:from>
    <xdr:to>
      <xdr:col>2</xdr:col>
      <xdr:colOff>581025</xdr:colOff>
      <xdr:row>22</xdr:row>
      <xdr:rowOff>2540</xdr:rowOff>
    </xdr:to>
    <xdr:sp macro="" textlink="">
      <xdr:nvSpPr>
        <xdr:cNvPr id="3075" name="Text Box 1"/>
        <xdr:cNvSpPr txBox="1"/>
      </xdr:nvSpPr>
      <xdr:spPr>
        <a:xfrm>
          <a:off x="2221865" y="7051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21</xdr:row>
      <xdr:rowOff>0</xdr:rowOff>
    </xdr:from>
    <xdr:to>
      <xdr:col>2</xdr:col>
      <xdr:colOff>581025</xdr:colOff>
      <xdr:row>22</xdr:row>
      <xdr:rowOff>2540</xdr:rowOff>
    </xdr:to>
    <xdr:sp macro="" textlink="">
      <xdr:nvSpPr>
        <xdr:cNvPr id="3076" name="Text Box 1"/>
        <xdr:cNvSpPr txBox="1"/>
      </xdr:nvSpPr>
      <xdr:spPr>
        <a:xfrm>
          <a:off x="2221865" y="7051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21</xdr:row>
      <xdr:rowOff>0</xdr:rowOff>
    </xdr:from>
    <xdr:to>
      <xdr:col>2</xdr:col>
      <xdr:colOff>581025</xdr:colOff>
      <xdr:row>21</xdr:row>
      <xdr:rowOff>342900</xdr:rowOff>
    </xdr:to>
    <xdr:sp macro="" textlink="">
      <xdr:nvSpPr>
        <xdr:cNvPr id="3077" name="Text Box 1"/>
        <xdr:cNvSpPr txBox="1"/>
      </xdr:nvSpPr>
      <xdr:spPr>
        <a:xfrm>
          <a:off x="2221865" y="7051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78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22</xdr:row>
      <xdr:rowOff>342900</xdr:rowOff>
    </xdr:to>
    <xdr:sp macro="" textlink="">
      <xdr:nvSpPr>
        <xdr:cNvPr id="3079" name="Text Box 1"/>
        <xdr:cNvSpPr txBox="1"/>
      </xdr:nvSpPr>
      <xdr:spPr>
        <a:xfrm>
          <a:off x="2221865" y="7432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0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1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22</xdr:row>
      <xdr:rowOff>342900</xdr:rowOff>
    </xdr:to>
    <xdr:sp macro="" textlink="">
      <xdr:nvSpPr>
        <xdr:cNvPr id="3082" name="Text Box 1"/>
        <xdr:cNvSpPr txBox="1"/>
      </xdr:nvSpPr>
      <xdr:spPr>
        <a:xfrm>
          <a:off x="2221865" y="7432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3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4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5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6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7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8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89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22</xdr:row>
      <xdr:rowOff>0</xdr:rowOff>
    </xdr:from>
    <xdr:to>
      <xdr:col>2</xdr:col>
      <xdr:colOff>581025</xdr:colOff>
      <xdr:row>23</xdr:row>
      <xdr:rowOff>9525</xdr:rowOff>
    </xdr:to>
    <xdr:sp macro="" textlink="">
      <xdr:nvSpPr>
        <xdr:cNvPr id="3090" name="Text Box 1"/>
        <xdr:cNvSpPr txBox="1"/>
      </xdr:nvSpPr>
      <xdr:spPr>
        <a:xfrm>
          <a:off x="2221865" y="7432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1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23</xdr:row>
      <xdr:rowOff>342900</xdr:rowOff>
    </xdr:to>
    <xdr:sp macro="" textlink="">
      <xdr:nvSpPr>
        <xdr:cNvPr id="3092" name="Text Box 1"/>
        <xdr:cNvSpPr txBox="1"/>
      </xdr:nvSpPr>
      <xdr:spPr>
        <a:xfrm>
          <a:off x="2221865" y="7813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3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4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23</xdr:row>
      <xdr:rowOff>342900</xdr:rowOff>
    </xdr:to>
    <xdr:sp macro="" textlink="">
      <xdr:nvSpPr>
        <xdr:cNvPr id="3095" name="Text Box 1"/>
        <xdr:cNvSpPr txBox="1"/>
      </xdr:nvSpPr>
      <xdr:spPr>
        <a:xfrm>
          <a:off x="2221865" y="7813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6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7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098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100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101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23</xdr:row>
      <xdr:rowOff>0</xdr:rowOff>
    </xdr:from>
    <xdr:to>
      <xdr:col>2</xdr:col>
      <xdr:colOff>581025</xdr:colOff>
      <xdr:row>24</xdr:row>
      <xdr:rowOff>9525</xdr:rowOff>
    </xdr:to>
    <xdr:sp macro="" textlink="">
      <xdr:nvSpPr>
        <xdr:cNvPr id="3102" name="Text Box 1"/>
        <xdr:cNvSpPr txBox="1"/>
      </xdr:nvSpPr>
      <xdr:spPr>
        <a:xfrm>
          <a:off x="2221865" y="7813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04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25400</xdr:rowOff>
    </xdr:to>
    <xdr:sp macro="" textlink="">
      <xdr:nvSpPr>
        <xdr:cNvPr id="3105" name="Text Box 1"/>
        <xdr:cNvSpPr txBox="1"/>
      </xdr:nvSpPr>
      <xdr:spPr>
        <a:xfrm>
          <a:off x="2221865" y="8194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06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07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25400</xdr:rowOff>
    </xdr:to>
    <xdr:sp macro="" textlink="">
      <xdr:nvSpPr>
        <xdr:cNvPr id="3108" name="Text Box 1"/>
        <xdr:cNvSpPr txBox="1"/>
      </xdr:nvSpPr>
      <xdr:spPr>
        <a:xfrm>
          <a:off x="2221865" y="81940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09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10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11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24</xdr:row>
      <xdr:rowOff>0</xdr:rowOff>
    </xdr:from>
    <xdr:to>
      <xdr:col>2</xdr:col>
      <xdr:colOff>581025</xdr:colOff>
      <xdr:row>25</xdr:row>
      <xdr:rowOff>73025</xdr:rowOff>
    </xdr:to>
    <xdr:sp macro="" textlink="">
      <xdr:nvSpPr>
        <xdr:cNvPr id="3112" name="Text Box 1"/>
        <xdr:cNvSpPr txBox="1"/>
      </xdr:nvSpPr>
      <xdr:spPr>
        <a:xfrm>
          <a:off x="2221865" y="819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26</xdr:row>
      <xdr:rowOff>0</xdr:rowOff>
    </xdr:from>
    <xdr:to>
      <xdr:col>2</xdr:col>
      <xdr:colOff>581025</xdr:colOff>
      <xdr:row>27</xdr:row>
      <xdr:rowOff>73025</xdr:rowOff>
    </xdr:to>
    <xdr:sp macro="" textlink="">
      <xdr:nvSpPr>
        <xdr:cNvPr id="3113" name="Text Box 1"/>
        <xdr:cNvSpPr txBox="1"/>
      </xdr:nvSpPr>
      <xdr:spPr>
        <a:xfrm>
          <a:off x="2221865" y="8829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26</xdr:row>
      <xdr:rowOff>0</xdr:rowOff>
    </xdr:from>
    <xdr:to>
      <xdr:col>2</xdr:col>
      <xdr:colOff>581025</xdr:colOff>
      <xdr:row>27</xdr:row>
      <xdr:rowOff>73025</xdr:rowOff>
    </xdr:to>
    <xdr:sp macro="" textlink="">
      <xdr:nvSpPr>
        <xdr:cNvPr id="3114" name="Text Box 1"/>
        <xdr:cNvSpPr txBox="1"/>
      </xdr:nvSpPr>
      <xdr:spPr>
        <a:xfrm>
          <a:off x="2221865" y="8829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26</xdr:row>
      <xdr:rowOff>0</xdr:rowOff>
    </xdr:from>
    <xdr:to>
      <xdr:col>2</xdr:col>
      <xdr:colOff>581025</xdr:colOff>
      <xdr:row>27</xdr:row>
      <xdr:rowOff>73025</xdr:rowOff>
    </xdr:to>
    <xdr:sp macro="" textlink="">
      <xdr:nvSpPr>
        <xdr:cNvPr id="3115" name="Text Box 1"/>
        <xdr:cNvSpPr txBox="1"/>
      </xdr:nvSpPr>
      <xdr:spPr>
        <a:xfrm>
          <a:off x="2221865" y="8829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26</xdr:row>
      <xdr:rowOff>0</xdr:rowOff>
    </xdr:from>
    <xdr:to>
      <xdr:col>2</xdr:col>
      <xdr:colOff>581025</xdr:colOff>
      <xdr:row>27</xdr:row>
      <xdr:rowOff>73025</xdr:rowOff>
    </xdr:to>
    <xdr:sp macro="" textlink="">
      <xdr:nvSpPr>
        <xdr:cNvPr id="3116" name="Text Box 1"/>
        <xdr:cNvSpPr txBox="1"/>
      </xdr:nvSpPr>
      <xdr:spPr>
        <a:xfrm>
          <a:off x="2221865" y="8829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17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25400</xdr:rowOff>
    </xdr:to>
    <xdr:sp macro="" textlink="">
      <xdr:nvSpPr>
        <xdr:cNvPr id="3118" name="Text Box 1"/>
        <xdr:cNvSpPr txBox="1"/>
      </xdr:nvSpPr>
      <xdr:spPr>
        <a:xfrm>
          <a:off x="2221865" y="91465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19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20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25400</xdr:rowOff>
    </xdr:to>
    <xdr:sp macro="" textlink="">
      <xdr:nvSpPr>
        <xdr:cNvPr id="3121" name="Text Box 1"/>
        <xdr:cNvSpPr txBox="1"/>
      </xdr:nvSpPr>
      <xdr:spPr>
        <a:xfrm>
          <a:off x="2221865" y="91465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22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23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2</xdr:col>
      <xdr:colOff>581025</xdr:colOff>
      <xdr:row>28</xdr:row>
      <xdr:rowOff>73025</xdr:rowOff>
    </xdr:to>
    <xdr:sp macro="" textlink="">
      <xdr:nvSpPr>
        <xdr:cNvPr id="3124" name="Text Box 1"/>
        <xdr:cNvSpPr txBox="1"/>
      </xdr:nvSpPr>
      <xdr:spPr>
        <a:xfrm>
          <a:off x="2221865" y="9146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2</xdr:col>
      <xdr:colOff>581025</xdr:colOff>
      <xdr:row>29</xdr:row>
      <xdr:rowOff>73025</xdr:rowOff>
    </xdr:to>
    <xdr:sp macro="" textlink="">
      <xdr:nvSpPr>
        <xdr:cNvPr id="3125" name="Text Box 1"/>
        <xdr:cNvSpPr txBox="1"/>
      </xdr:nvSpPr>
      <xdr:spPr>
        <a:xfrm>
          <a:off x="2221865" y="946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2</xdr:col>
      <xdr:colOff>581025</xdr:colOff>
      <xdr:row>29</xdr:row>
      <xdr:rowOff>73025</xdr:rowOff>
    </xdr:to>
    <xdr:sp macro="" textlink="">
      <xdr:nvSpPr>
        <xdr:cNvPr id="3126" name="Text Box 1"/>
        <xdr:cNvSpPr txBox="1"/>
      </xdr:nvSpPr>
      <xdr:spPr>
        <a:xfrm>
          <a:off x="2221865" y="946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2</xdr:col>
      <xdr:colOff>581025</xdr:colOff>
      <xdr:row>29</xdr:row>
      <xdr:rowOff>73025</xdr:rowOff>
    </xdr:to>
    <xdr:sp macro="" textlink="">
      <xdr:nvSpPr>
        <xdr:cNvPr id="3127" name="Text Box 1"/>
        <xdr:cNvSpPr txBox="1"/>
      </xdr:nvSpPr>
      <xdr:spPr>
        <a:xfrm>
          <a:off x="2221865" y="946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2</xdr:col>
      <xdr:colOff>581025</xdr:colOff>
      <xdr:row>29</xdr:row>
      <xdr:rowOff>73025</xdr:rowOff>
    </xdr:to>
    <xdr:sp macro="" textlink="">
      <xdr:nvSpPr>
        <xdr:cNvPr id="3128" name="Text Box 1"/>
        <xdr:cNvSpPr txBox="1"/>
      </xdr:nvSpPr>
      <xdr:spPr>
        <a:xfrm>
          <a:off x="2221865" y="94640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29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342900</xdr:rowOff>
    </xdr:to>
    <xdr:sp macro="" textlink="">
      <xdr:nvSpPr>
        <xdr:cNvPr id="3130" name="Text Box 1"/>
        <xdr:cNvSpPr txBox="1"/>
      </xdr:nvSpPr>
      <xdr:spPr>
        <a:xfrm>
          <a:off x="2221865" y="97815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31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32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342900</xdr:rowOff>
    </xdr:to>
    <xdr:sp macro="" textlink="">
      <xdr:nvSpPr>
        <xdr:cNvPr id="3133" name="Text Box 1"/>
        <xdr:cNvSpPr txBox="1"/>
      </xdr:nvSpPr>
      <xdr:spPr>
        <a:xfrm>
          <a:off x="2221865" y="97815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34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35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29</xdr:row>
      <xdr:rowOff>0</xdr:rowOff>
    </xdr:from>
    <xdr:to>
      <xdr:col>2</xdr:col>
      <xdr:colOff>581025</xdr:colOff>
      <xdr:row>29</xdr:row>
      <xdr:rowOff>390525</xdr:rowOff>
    </xdr:to>
    <xdr:sp macro="" textlink="">
      <xdr:nvSpPr>
        <xdr:cNvPr id="3136" name="Text Box 1"/>
        <xdr:cNvSpPr txBox="1"/>
      </xdr:nvSpPr>
      <xdr:spPr>
        <a:xfrm>
          <a:off x="2221865" y="97815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30</xdr:row>
      <xdr:rowOff>247650</xdr:rowOff>
    </xdr:from>
    <xdr:to>
      <xdr:col>2</xdr:col>
      <xdr:colOff>571500</xdr:colOff>
      <xdr:row>32</xdr:row>
      <xdr:rowOff>3175</xdr:rowOff>
    </xdr:to>
    <xdr:sp macro="" textlink="">
      <xdr:nvSpPr>
        <xdr:cNvPr id="3138" name="Text Box 1"/>
        <xdr:cNvSpPr txBox="1"/>
      </xdr:nvSpPr>
      <xdr:spPr>
        <a:xfrm>
          <a:off x="2212340" y="104609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31</xdr:row>
      <xdr:rowOff>0</xdr:rowOff>
    </xdr:from>
    <xdr:to>
      <xdr:col>2</xdr:col>
      <xdr:colOff>581025</xdr:colOff>
      <xdr:row>32</xdr:row>
      <xdr:rowOff>73025</xdr:rowOff>
    </xdr:to>
    <xdr:sp macro="" textlink="">
      <xdr:nvSpPr>
        <xdr:cNvPr id="3139" name="Text Box 1"/>
        <xdr:cNvSpPr txBox="1"/>
      </xdr:nvSpPr>
      <xdr:spPr>
        <a:xfrm>
          <a:off x="2221865" y="1053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31</xdr:row>
      <xdr:rowOff>0</xdr:rowOff>
    </xdr:from>
    <xdr:to>
      <xdr:col>2</xdr:col>
      <xdr:colOff>581025</xdr:colOff>
      <xdr:row>32</xdr:row>
      <xdr:rowOff>73025</xdr:rowOff>
    </xdr:to>
    <xdr:sp macro="" textlink="">
      <xdr:nvSpPr>
        <xdr:cNvPr id="3140" name="Text Box 1"/>
        <xdr:cNvSpPr txBox="1"/>
      </xdr:nvSpPr>
      <xdr:spPr>
        <a:xfrm>
          <a:off x="2221865" y="1053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31</xdr:row>
      <xdr:rowOff>0</xdr:rowOff>
    </xdr:from>
    <xdr:to>
      <xdr:col>2</xdr:col>
      <xdr:colOff>581025</xdr:colOff>
      <xdr:row>32</xdr:row>
      <xdr:rowOff>73025</xdr:rowOff>
    </xdr:to>
    <xdr:sp macro="" textlink="">
      <xdr:nvSpPr>
        <xdr:cNvPr id="3141" name="Text Box 1"/>
        <xdr:cNvSpPr txBox="1"/>
      </xdr:nvSpPr>
      <xdr:spPr>
        <a:xfrm>
          <a:off x="2221865" y="1053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31</xdr:row>
      <xdr:rowOff>0</xdr:rowOff>
    </xdr:from>
    <xdr:to>
      <xdr:col>2</xdr:col>
      <xdr:colOff>581025</xdr:colOff>
      <xdr:row>32</xdr:row>
      <xdr:rowOff>73025</xdr:rowOff>
    </xdr:to>
    <xdr:sp macro="" textlink="">
      <xdr:nvSpPr>
        <xdr:cNvPr id="3142" name="Text Box 1"/>
        <xdr:cNvSpPr txBox="1"/>
      </xdr:nvSpPr>
      <xdr:spPr>
        <a:xfrm>
          <a:off x="2221865" y="1053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43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25400</xdr:rowOff>
    </xdr:to>
    <xdr:sp macro="" textlink="">
      <xdr:nvSpPr>
        <xdr:cNvPr id="3144" name="Text Box 1"/>
        <xdr:cNvSpPr txBox="1"/>
      </xdr:nvSpPr>
      <xdr:spPr>
        <a:xfrm>
          <a:off x="2221865" y="111658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45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46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25400</xdr:rowOff>
    </xdr:to>
    <xdr:sp macro="" textlink="">
      <xdr:nvSpPr>
        <xdr:cNvPr id="3147" name="Text Box 1"/>
        <xdr:cNvSpPr txBox="1"/>
      </xdr:nvSpPr>
      <xdr:spPr>
        <a:xfrm>
          <a:off x="2221865" y="111658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48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49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50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30</xdr:row>
      <xdr:rowOff>247650</xdr:rowOff>
    </xdr:from>
    <xdr:to>
      <xdr:col>2</xdr:col>
      <xdr:colOff>571500</xdr:colOff>
      <xdr:row>32</xdr:row>
      <xdr:rowOff>3175</xdr:rowOff>
    </xdr:to>
    <xdr:sp macro="" textlink="">
      <xdr:nvSpPr>
        <xdr:cNvPr id="3151" name="Text Box 1"/>
        <xdr:cNvSpPr txBox="1"/>
      </xdr:nvSpPr>
      <xdr:spPr>
        <a:xfrm>
          <a:off x="2212340" y="1046099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33</xdr:row>
      <xdr:rowOff>0</xdr:rowOff>
    </xdr:from>
    <xdr:to>
      <xdr:col>2</xdr:col>
      <xdr:colOff>581025</xdr:colOff>
      <xdr:row>34</xdr:row>
      <xdr:rowOff>73025</xdr:rowOff>
    </xdr:to>
    <xdr:sp macro="" textlink="">
      <xdr:nvSpPr>
        <xdr:cNvPr id="3152" name="Text Box 1"/>
        <xdr:cNvSpPr txBox="1"/>
      </xdr:nvSpPr>
      <xdr:spPr>
        <a:xfrm>
          <a:off x="2221865" y="11165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53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35</xdr:row>
      <xdr:rowOff>342900</xdr:rowOff>
    </xdr:to>
    <xdr:sp macro="" textlink="">
      <xdr:nvSpPr>
        <xdr:cNvPr id="3154" name="Text Box 1"/>
        <xdr:cNvSpPr txBox="1"/>
      </xdr:nvSpPr>
      <xdr:spPr>
        <a:xfrm>
          <a:off x="2221865" y="118008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55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56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35</xdr:row>
      <xdr:rowOff>342900</xdr:rowOff>
    </xdr:to>
    <xdr:sp macro="" textlink="">
      <xdr:nvSpPr>
        <xdr:cNvPr id="3157" name="Text Box 1"/>
        <xdr:cNvSpPr txBox="1"/>
      </xdr:nvSpPr>
      <xdr:spPr>
        <a:xfrm>
          <a:off x="2221865" y="118008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58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59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60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61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62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35</xdr:row>
      <xdr:rowOff>0</xdr:rowOff>
    </xdr:from>
    <xdr:to>
      <xdr:col>2</xdr:col>
      <xdr:colOff>581025</xdr:colOff>
      <xdr:row>36</xdr:row>
      <xdr:rowOff>34925</xdr:rowOff>
    </xdr:to>
    <xdr:sp macro="" textlink="">
      <xdr:nvSpPr>
        <xdr:cNvPr id="3163" name="Text Box 1"/>
        <xdr:cNvSpPr txBox="1"/>
      </xdr:nvSpPr>
      <xdr:spPr>
        <a:xfrm>
          <a:off x="2221865" y="118008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64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38100</xdr:rowOff>
    </xdr:to>
    <xdr:sp macro="" textlink="">
      <xdr:nvSpPr>
        <xdr:cNvPr id="3165" name="Text Box 1"/>
        <xdr:cNvSpPr txBox="1"/>
      </xdr:nvSpPr>
      <xdr:spPr>
        <a:xfrm>
          <a:off x="2221865" y="121564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66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67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38100</xdr:rowOff>
    </xdr:to>
    <xdr:sp macro="" textlink="">
      <xdr:nvSpPr>
        <xdr:cNvPr id="3168" name="Text Box 1"/>
        <xdr:cNvSpPr txBox="1"/>
      </xdr:nvSpPr>
      <xdr:spPr>
        <a:xfrm>
          <a:off x="2221865" y="12156440"/>
          <a:ext cx="123825" cy="3429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69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70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71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72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73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36</xdr:row>
      <xdr:rowOff>0</xdr:rowOff>
    </xdr:from>
    <xdr:to>
      <xdr:col>2</xdr:col>
      <xdr:colOff>581025</xdr:colOff>
      <xdr:row>37</xdr:row>
      <xdr:rowOff>85725</xdr:rowOff>
    </xdr:to>
    <xdr:sp macro="" textlink="">
      <xdr:nvSpPr>
        <xdr:cNvPr id="3174" name="Text Box 1"/>
        <xdr:cNvSpPr txBox="1"/>
      </xdr:nvSpPr>
      <xdr:spPr>
        <a:xfrm>
          <a:off x="2221865" y="12156440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2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38</xdr:row>
      <xdr:rowOff>335915</xdr:rowOff>
    </xdr:to>
    <xdr:sp macro="" textlink="">
      <xdr:nvSpPr>
        <xdr:cNvPr id="3" name="Text Box 1"/>
        <xdr:cNvSpPr txBox="1"/>
      </xdr:nvSpPr>
      <xdr:spPr>
        <a:xfrm>
          <a:off x="2221865" y="127660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4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5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38</xdr:row>
      <xdr:rowOff>335915</xdr:rowOff>
    </xdr:to>
    <xdr:sp macro="" textlink="">
      <xdr:nvSpPr>
        <xdr:cNvPr id="6" name="Text Box 1"/>
        <xdr:cNvSpPr txBox="1"/>
      </xdr:nvSpPr>
      <xdr:spPr>
        <a:xfrm>
          <a:off x="2221865" y="127660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7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8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9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10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38</xdr:row>
      <xdr:rowOff>0</xdr:rowOff>
    </xdr:from>
    <xdr:to>
      <xdr:col>2</xdr:col>
      <xdr:colOff>581025</xdr:colOff>
      <xdr:row>39</xdr:row>
      <xdr:rowOff>2540</xdr:rowOff>
    </xdr:to>
    <xdr:sp macro="" textlink="">
      <xdr:nvSpPr>
        <xdr:cNvPr id="11" name="Text Box 1"/>
        <xdr:cNvSpPr txBox="1"/>
      </xdr:nvSpPr>
      <xdr:spPr>
        <a:xfrm>
          <a:off x="2221865" y="12766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2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335915</xdr:rowOff>
    </xdr:to>
    <xdr:sp macro="" textlink="">
      <xdr:nvSpPr>
        <xdr:cNvPr id="13" name="Text Box 1"/>
        <xdr:cNvSpPr txBox="1"/>
      </xdr:nvSpPr>
      <xdr:spPr>
        <a:xfrm>
          <a:off x="2221865" y="131470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4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5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335915</xdr:rowOff>
    </xdr:to>
    <xdr:sp macro="" textlink="">
      <xdr:nvSpPr>
        <xdr:cNvPr id="16" name="Text Box 1"/>
        <xdr:cNvSpPr txBox="1"/>
      </xdr:nvSpPr>
      <xdr:spPr>
        <a:xfrm>
          <a:off x="2221865" y="131470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7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8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19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0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1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2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3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4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39</xdr:row>
      <xdr:rowOff>0</xdr:rowOff>
    </xdr:from>
    <xdr:to>
      <xdr:col>2</xdr:col>
      <xdr:colOff>581025</xdr:colOff>
      <xdr:row>39</xdr:row>
      <xdr:rowOff>383540</xdr:rowOff>
    </xdr:to>
    <xdr:sp macro="" textlink="">
      <xdr:nvSpPr>
        <xdr:cNvPr id="25" name="Text Box 1"/>
        <xdr:cNvSpPr txBox="1"/>
      </xdr:nvSpPr>
      <xdr:spPr>
        <a:xfrm>
          <a:off x="2221865" y="13147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26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31115</xdr:rowOff>
    </xdr:to>
    <xdr:sp macro="" textlink="">
      <xdr:nvSpPr>
        <xdr:cNvPr id="27" name="Text Box 1"/>
        <xdr:cNvSpPr txBox="1"/>
      </xdr:nvSpPr>
      <xdr:spPr>
        <a:xfrm>
          <a:off x="2221865" y="13604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28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29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31115</xdr:rowOff>
    </xdr:to>
    <xdr:sp macro="" textlink="">
      <xdr:nvSpPr>
        <xdr:cNvPr id="30" name="Text Box 1"/>
        <xdr:cNvSpPr txBox="1"/>
      </xdr:nvSpPr>
      <xdr:spPr>
        <a:xfrm>
          <a:off x="2221865" y="13604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1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2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3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31115</xdr:rowOff>
    </xdr:to>
    <xdr:sp macro="" textlink="">
      <xdr:nvSpPr>
        <xdr:cNvPr id="34" name="Text Box 1"/>
        <xdr:cNvSpPr txBox="1"/>
      </xdr:nvSpPr>
      <xdr:spPr>
        <a:xfrm>
          <a:off x="2221865" y="13604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5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6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31115</xdr:rowOff>
    </xdr:to>
    <xdr:sp macro="" textlink="">
      <xdr:nvSpPr>
        <xdr:cNvPr id="37" name="Text Box 1"/>
        <xdr:cNvSpPr txBox="1"/>
      </xdr:nvSpPr>
      <xdr:spPr>
        <a:xfrm>
          <a:off x="2221865" y="13604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8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39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40</xdr:row>
      <xdr:rowOff>0</xdr:rowOff>
    </xdr:from>
    <xdr:to>
      <xdr:col>2</xdr:col>
      <xdr:colOff>581025</xdr:colOff>
      <xdr:row>41</xdr:row>
      <xdr:rowOff>78740</xdr:rowOff>
    </xdr:to>
    <xdr:sp macro="" textlink="">
      <xdr:nvSpPr>
        <xdr:cNvPr id="40" name="Text Box 1"/>
        <xdr:cNvSpPr txBox="1"/>
      </xdr:nvSpPr>
      <xdr:spPr>
        <a:xfrm>
          <a:off x="2221865" y="13604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1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2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3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4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5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6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7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8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49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50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41</xdr:row>
      <xdr:rowOff>0</xdr:rowOff>
    </xdr:from>
    <xdr:to>
      <xdr:col>2</xdr:col>
      <xdr:colOff>581025</xdr:colOff>
      <xdr:row>42</xdr:row>
      <xdr:rowOff>78740</xdr:rowOff>
    </xdr:to>
    <xdr:sp macro="" textlink="">
      <xdr:nvSpPr>
        <xdr:cNvPr id="51" name="Text Box 1"/>
        <xdr:cNvSpPr txBox="1"/>
      </xdr:nvSpPr>
      <xdr:spPr>
        <a:xfrm>
          <a:off x="2221865" y="13909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2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335915</xdr:rowOff>
    </xdr:to>
    <xdr:sp macro="" textlink="">
      <xdr:nvSpPr>
        <xdr:cNvPr id="53" name="Text Box 1"/>
        <xdr:cNvSpPr txBox="1"/>
      </xdr:nvSpPr>
      <xdr:spPr>
        <a:xfrm>
          <a:off x="2221865" y="142138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4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5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335915</xdr:rowOff>
    </xdr:to>
    <xdr:sp macro="" textlink="">
      <xdr:nvSpPr>
        <xdr:cNvPr id="56" name="Text Box 1"/>
        <xdr:cNvSpPr txBox="1"/>
      </xdr:nvSpPr>
      <xdr:spPr>
        <a:xfrm>
          <a:off x="2221865" y="142138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7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8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59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335915</xdr:rowOff>
    </xdr:to>
    <xdr:sp macro="" textlink="">
      <xdr:nvSpPr>
        <xdr:cNvPr id="60" name="Text Box 1"/>
        <xdr:cNvSpPr txBox="1"/>
      </xdr:nvSpPr>
      <xdr:spPr>
        <a:xfrm>
          <a:off x="2221865" y="142138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1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2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335915</xdr:rowOff>
    </xdr:to>
    <xdr:sp macro="" textlink="">
      <xdr:nvSpPr>
        <xdr:cNvPr id="63" name="Text Box 1"/>
        <xdr:cNvSpPr txBox="1"/>
      </xdr:nvSpPr>
      <xdr:spPr>
        <a:xfrm>
          <a:off x="2221865" y="142138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4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5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6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7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8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69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0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1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2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3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4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5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6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7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8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79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42</xdr:row>
      <xdr:rowOff>0</xdr:rowOff>
    </xdr:from>
    <xdr:to>
      <xdr:col>2</xdr:col>
      <xdr:colOff>581025</xdr:colOff>
      <xdr:row>42</xdr:row>
      <xdr:rowOff>383540</xdr:rowOff>
    </xdr:to>
    <xdr:sp macro="" textlink="">
      <xdr:nvSpPr>
        <xdr:cNvPr id="80" name="Text Box 1"/>
        <xdr:cNvSpPr txBox="1"/>
      </xdr:nvSpPr>
      <xdr:spPr>
        <a:xfrm>
          <a:off x="2221865" y="142138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1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82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3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4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85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6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7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88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89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0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1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92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3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4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5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6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7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8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99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0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101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2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3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335915</xdr:rowOff>
    </xdr:to>
    <xdr:sp macro="" textlink="">
      <xdr:nvSpPr>
        <xdr:cNvPr id="104" name="Text Box 1"/>
        <xdr:cNvSpPr txBox="1"/>
      </xdr:nvSpPr>
      <xdr:spPr>
        <a:xfrm>
          <a:off x="2221865" y="1462024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5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6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7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8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09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0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1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2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3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4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5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6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7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8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43</xdr:row>
      <xdr:rowOff>0</xdr:rowOff>
    </xdr:from>
    <xdr:to>
      <xdr:col>2</xdr:col>
      <xdr:colOff>581025</xdr:colOff>
      <xdr:row>43</xdr:row>
      <xdr:rowOff>383540</xdr:rowOff>
    </xdr:to>
    <xdr:sp macro="" textlink="">
      <xdr:nvSpPr>
        <xdr:cNvPr id="119" name="Text Box 1"/>
        <xdr:cNvSpPr txBox="1"/>
      </xdr:nvSpPr>
      <xdr:spPr>
        <a:xfrm>
          <a:off x="2221865" y="146202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1"/>
  </sheetPr>
  <dimension ref="A1:AA44"/>
  <sheetViews>
    <sheetView tabSelected="1" zoomScale="90" zoomScaleNormal="90" workbookViewId="0">
      <selection activeCell="AC8" sqref="AC8"/>
    </sheetView>
  </sheetViews>
  <sheetFormatPr defaultColWidth="9" defaultRowHeight="13.5"/>
  <cols>
    <col min="1" max="1" width="5.375" style="4" customWidth="1"/>
    <col min="2" max="2" width="17.75" style="5" customWidth="1"/>
    <col min="3" max="3" width="10.375" style="6" customWidth="1"/>
    <col min="4" max="4" width="4.25" style="6" customWidth="1"/>
    <col min="5" max="5" width="18.5" style="6" customWidth="1"/>
    <col min="6" max="6" width="12" style="6" customWidth="1"/>
    <col min="7" max="9" width="5.875" style="6" customWidth="1"/>
    <col min="10" max="13" width="6.375" style="6" customWidth="1"/>
    <col min="14" max="14" width="10.375" style="6" customWidth="1"/>
    <col min="15" max="16" width="6.125" style="6" customWidth="1"/>
    <col min="17" max="17" width="6.5" style="6" customWidth="1"/>
    <col min="18" max="18" width="6.625" style="6" customWidth="1"/>
    <col min="19" max="22" width="6.125" style="6" customWidth="1"/>
    <col min="23" max="23" width="8.375" style="6" customWidth="1"/>
    <col min="24" max="25" width="4.75" style="6" customWidth="1"/>
    <col min="26" max="26" width="7.75" style="6" customWidth="1"/>
    <col min="27" max="27" width="7.875" style="7" customWidth="1"/>
  </cols>
  <sheetData>
    <row r="1" spans="1:27" ht="21" customHeight="1">
      <c r="A1" s="30" t="s">
        <v>0</v>
      </c>
      <c r="B1" s="31"/>
    </row>
    <row r="2" spans="1:27" ht="36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3" spans="1:27" s="1" customFormat="1" ht="26.25" customHeight="1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45" t="s">
        <v>8</v>
      </c>
      <c r="H3" s="46"/>
      <c r="I3" s="47"/>
      <c r="J3" s="34" t="s">
        <v>9</v>
      </c>
      <c r="K3" s="35"/>
      <c r="L3" s="34" t="s">
        <v>10</v>
      </c>
      <c r="M3" s="35"/>
      <c r="N3" s="34" t="s">
        <v>11</v>
      </c>
      <c r="O3" s="36"/>
      <c r="P3" s="35"/>
      <c r="Q3" s="34" t="s">
        <v>12</v>
      </c>
      <c r="R3" s="36"/>
      <c r="S3" s="35"/>
      <c r="T3" s="34" t="s">
        <v>13</v>
      </c>
      <c r="U3" s="36"/>
      <c r="V3" s="35"/>
      <c r="W3" s="37" t="s">
        <v>14</v>
      </c>
      <c r="X3" s="38" t="s">
        <v>15</v>
      </c>
      <c r="Y3" s="43" t="s">
        <v>16</v>
      </c>
      <c r="Z3" s="43" t="s">
        <v>17</v>
      </c>
      <c r="AA3" s="44" t="s">
        <v>18</v>
      </c>
    </row>
    <row r="4" spans="1:27" s="1" customFormat="1" ht="33.950000000000003" customHeight="1">
      <c r="A4" s="37"/>
      <c r="B4" s="37"/>
      <c r="C4" s="37"/>
      <c r="D4" s="37"/>
      <c r="E4" s="37"/>
      <c r="F4" s="37"/>
      <c r="G4" s="48"/>
      <c r="H4" s="49"/>
      <c r="I4" s="50"/>
      <c r="J4" s="20" t="s">
        <v>19</v>
      </c>
      <c r="K4" s="20" t="s">
        <v>20</v>
      </c>
      <c r="L4" s="20" t="s">
        <v>19</v>
      </c>
      <c r="M4" s="20" t="s">
        <v>20</v>
      </c>
      <c r="N4" s="21" t="s">
        <v>21</v>
      </c>
      <c r="O4" s="21" t="s">
        <v>22</v>
      </c>
      <c r="P4" s="21" t="s">
        <v>23</v>
      </c>
      <c r="Q4" s="21" t="s">
        <v>24</v>
      </c>
      <c r="R4" s="21" t="s">
        <v>22</v>
      </c>
      <c r="S4" s="21" t="s">
        <v>23</v>
      </c>
      <c r="T4" s="21" t="s">
        <v>24</v>
      </c>
      <c r="U4" s="21" t="s">
        <v>25</v>
      </c>
      <c r="V4" s="21" t="s">
        <v>26</v>
      </c>
      <c r="W4" s="37"/>
      <c r="X4" s="42"/>
      <c r="Y4" s="43"/>
      <c r="Z4" s="43"/>
      <c r="AA4" s="44"/>
    </row>
    <row r="5" spans="1:27" s="2" customFormat="1" ht="33" customHeight="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10" t="s">
        <v>27</v>
      </c>
      <c r="H5" s="11" t="s">
        <v>28</v>
      </c>
      <c r="I5" s="11" t="s">
        <v>29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9" t="s">
        <v>30</v>
      </c>
      <c r="Q5" s="9">
        <v>15</v>
      </c>
      <c r="R5" s="9">
        <v>16</v>
      </c>
      <c r="S5" s="9" t="s">
        <v>31</v>
      </c>
      <c r="T5" s="9">
        <v>18</v>
      </c>
      <c r="U5" s="9">
        <v>19</v>
      </c>
      <c r="V5" s="9" t="s">
        <v>32</v>
      </c>
      <c r="W5" s="9" t="s">
        <v>33</v>
      </c>
      <c r="X5" s="10">
        <v>22</v>
      </c>
      <c r="Y5" s="10">
        <v>23</v>
      </c>
      <c r="Z5" s="27" t="s">
        <v>34</v>
      </c>
      <c r="AA5" s="9">
        <v>25</v>
      </c>
    </row>
    <row r="6" spans="1:27" s="3" customFormat="1" ht="24.95" customHeight="1">
      <c r="A6" s="12">
        <v>1</v>
      </c>
      <c r="B6" s="38" t="s">
        <v>35</v>
      </c>
      <c r="C6" s="14" t="s">
        <v>36</v>
      </c>
      <c r="D6" s="8" t="s">
        <v>37</v>
      </c>
      <c r="E6" s="8" t="s">
        <v>38</v>
      </c>
      <c r="F6" s="8" t="s">
        <v>39</v>
      </c>
      <c r="G6" s="8" t="s">
        <v>40</v>
      </c>
      <c r="H6" s="8" t="s">
        <v>41</v>
      </c>
      <c r="I6" s="8"/>
      <c r="J6" s="8">
        <v>7089</v>
      </c>
      <c r="K6" s="8">
        <v>7625</v>
      </c>
      <c r="L6" s="8"/>
      <c r="M6" s="8"/>
      <c r="N6" s="22">
        <f t="shared" ref="N6:N11" si="0">ROUND(7089*0.16,2)</f>
        <v>1134.24</v>
      </c>
      <c r="O6" s="8">
        <f t="shared" ref="O6:O13" si="1">ROUND(K6*0.16,2)</f>
        <v>1220</v>
      </c>
      <c r="P6" s="8">
        <f t="shared" ref="P6:P18" si="2">O6-N6</f>
        <v>85.76</v>
      </c>
      <c r="Q6" s="8"/>
      <c r="R6" s="8"/>
      <c r="S6" s="8"/>
      <c r="T6" s="8"/>
      <c r="U6" s="8"/>
      <c r="V6" s="8"/>
      <c r="W6" s="8">
        <f t="shared" ref="W6:W13" si="3">V6+S6+P6</f>
        <v>85.76</v>
      </c>
      <c r="X6" s="8">
        <v>8</v>
      </c>
      <c r="Y6" s="8"/>
      <c r="Z6" s="28">
        <f>(P6+V6)*X6+S6*Y6</f>
        <v>686.08</v>
      </c>
      <c r="AA6" s="9" t="s">
        <v>42</v>
      </c>
    </row>
    <row r="7" spans="1:27" s="3" customFormat="1" ht="24.95" customHeight="1">
      <c r="A7" s="12">
        <v>2</v>
      </c>
      <c r="B7" s="39"/>
      <c r="C7" s="15" t="s">
        <v>43</v>
      </c>
      <c r="D7" s="8" t="s">
        <v>44</v>
      </c>
      <c r="E7" s="8" t="s">
        <v>45</v>
      </c>
      <c r="F7" s="8" t="s">
        <v>39</v>
      </c>
      <c r="G7" s="8" t="s">
        <v>40</v>
      </c>
      <c r="H7" s="8" t="s">
        <v>41</v>
      </c>
      <c r="I7" s="8"/>
      <c r="J7" s="8">
        <v>7089</v>
      </c>
      <c r="K7" s="8">
        <v>7625</v>
      </c>
      <c r="L7" s="8"/>
      <c r="M7" s="8"/>
      <c r="N7" s="22">
        <f t="shared" si="0"/>
        <v>1134.24</v>
      </c>
      <c r="O7" s="8">
        <f t="shared" si="1"/>
        <v>1220</v>
      </c>
      <c r="P7" s="8">
        <f t="shared" si="2"/>
        <v>85.76</v>
      </c>
      <c r="Q7" s="26"/>
      <c r="R7" s="26"/>
      <c r="S7" s="8"/>
      <c r="T7" s="8"/>
      <c r="U7" s="8"/>
      <c r="V7" s="8"/>
      <c r="W7" s="8">
        <f t="shared" si="3"/>
        <v>85.76</v>
      </c>
      <c r="X7" s="8">
        <v>8</v>
      </c>
      <c r="Y7" s="8"/>
      <c r="Z7" s="28">
        <f t="shared" ref="Z7:Z44" si="4">(P7+V7)*X7+S7*Y7</f>
        <v>686.08</v>
      </c>
      <c r="AA7" s="9" t="s">
        <v>42</v>
      </c>
    </row>
    <row r="8" spans="1:27" s="3" customFormat="1" ht="24.95" customHeight="1">
      <c r="A8" s="12">
        <v>3</v>
      </c>
      <c r="B8" s="39"/>
      <c r="C8" s="15" t="s">
        <v>46</v>
      </c>
      <c r="D8" s="8" t="s">
        <v>37</v>
      </c>
      <c r="E8" s="8" t="s">
        <v>47</v>
      </c>
      <c r="F8" s="8" t="s">
        <v>39</v>
      </c>
      <c r="G8" s="8" t="s">
        <v>40</v>
      </c>
      <c r="H8" s="8" t="s">
        <v>41</v>
      </c>
      <c r="I8" s="8"/>
      <c r="J8" s="8">
        <v>7089</v>
      </c>
      <c r="K8" s="8">
        <v>7625</v>
      </c>
      <c r="L8" s="8"/>
      <c r="M8" s="8"/>
      <c r="N8" s="22">
        <f t="shared" si="0"/>
        <v>1134.24</v>
      </c>
      <c r="O8" s="8">
        <f t="shared" si="1"/>
        <v>1220</v>
      </c>
      <c r="P8" s="23">
        <f t="shared" si="2"/>
        <v>85.76</v>
      </c>
      <c r="Q8" s="8"/>
      <c r="R8" s="8"/>
      <c r="S8" s="17"/>
      <c r="T8" s="8"/>
      <c r="U8" s="8"/>
      <c r="V8" s="8"/>
      <c r="W8" s="8">
        <f t="shared" si="3"/>
        <v>85.76</v>
      </c>
      <c r="X8" s="8">
        <v>8</v>
      </c>
      <c r="Y8" s="8"/>
      <c r="Z8" s="28">
        <f t="shared" si="4"/>
        <v>686.08</v>
      </c>
      <c r="AA8" s="9" t="s">
        <v>42</v>
      </c>
    </row>
    <row r="9" spans="1:27" s="3" customFormat="1" ht="24.95" customHeight="1">
      <c r="A9" s="12">
        <v>4</v>
      </c>
      <c r="B9" s="39"/>
      <c r="C9" s="15" t="s">
        <v>48</v>
      </c>
      <c r="D9" s="8" t="s">
        <v>44</v>
      </c>
      <c r="E9" s="8" t="s">
        <v>49</v>
      </c>
      <c r="F9" s="8" t="s">
        <v>39</v>
      </c>
      <c r="G9" s="8" t="s">
        <v>40</v>
      </c>
      <c r="H9" s="8" t="s">
        <v>41</v>
      </c>
      <c r="I9" s="8"/>
      <c r="J9" s="8">
        <v>7089</v>
      </c>
      <c r="K9" s="8">
        <v>7625</v>
      </c>
      <c r="L9" s="8"/>
      <c r="M9" s="8"/>
      <c r="N9" s="22">
        <f t="shared" si="0"/>
        <v>1134.24</v>
      </c>
      <c r="O9" s="8">
        <f t="shared" si="1"/>
        <v>1220</v>
      </c>
      <c r="P9" s="23">
        <f t="shared" si="2"/>
        <v>85.76</v>
      </c>
      <c r="Q9" s="8"/>
      <c r="R9" s="8"/>
      <c r="S9" s="17"/>
      <c r="T9" s="8"/>
      <c r="U9" s="8"/>
      <c r="V9" s="8"/>
      <c r="W9" s="8">
        <f t="shared" si="3"/>
        <v>85.76</v>
      </c>
      <c r="X9" s="8">
        <v>8</v>
      </c>
      <c r="Y9" s="8"/>
      <c r="Z9" s="28">
        <f t="shared" si="4"/>
        <v>686.08</v>
      </c>
      <c r="AA9" s="9" t="s">
        <v>42</v>
      </c>
    </row>
    <row r="10" spans="1:27" s="3" customFormat="1" ht="24.95" customHeight="1">
      <c r="A10" s="12">
        <v>5</v>
      </c>
      <c r="B10" s="39"/>
      <c r="C10" s="8" t="s">
        <v>50</v>
      </c>
      <c r="D10" s="8" t="s">
        <v>37</v>
      </c>
      <c r="E10" s="8" t="s">
        <v>51</v>
      </c>
      <c r="F10" s="8" t="s">
        <v>39</v>
      </c>
      <c r="G10" s="8" t="s">
        <v>52</v>
      </c>
      <c r="H10" s="8" t="s">
        <v>41</v>
      </c>
      <c r="I10" s="8"/>
      <c r="J10" s="8">
        <v>7089</v>
      </c>
      <c r="K10" s="8">
        <v>7625</v>
      </c>
      <c r="L10" s="8"/>
      <c r="M10" s="8"/>
      <c r="N10" s="22">
        <f t="shared" si="0"/>
        <v>1134.24</v>
      </c>
      <c r="O10" s="8">
        <f t="shared" si="1"/>
        <v>1220</v>
      </c>
      <c r="P10" s="23">
        <f t="shared" si="2"/>
        <v>85.76</v>
      </c>
      <c r="Q10" s="8"/>
      <c r="R10" s="8"/>
      <c r="S10" s="17"/>
      <c r="T10" s="8"/>
      <c r="U10" s="8"/>
      <c r="V10" s="8"/>
      <c r="W10" s="8">
        <f t="shared" si="3"/>
        <v>85.76</v>
      </c>
      <c r="X10" s="8">
        <v>3</v>
      </c>
      <c r="Y10" s="8"/>
      <c r="Z10" s="28">
        <f t="shared" si="4"/>
        <v>257.27999999999997</v>
      </c>
      <c r="AA10" s="9" t="s">
        <v>42</v>
      </c>
    </row>
    <row r="11" spans="1:27" s="3" customFormat="1" ht="24.95" customHeight="1">
      <c r="A11" s="12">
        <v>6</v>
      </c>
      <c r="B11" s="39"/>
      <c r="C11" s="8" t="s">
        <v>53</v>
      </c>
      <c r="D11" s="8" t="s">
        <v>37</v>
      </c>
      <c r="E11" s="8" t="s">
        <v>54</v>
      </c>
      <c r="F11" s="8" t="s">
        <v>39</v>
      </c>
      <c r="G11" s="8" t="s">
        <v>41</v>
      </c>
      <c r="H11" s="8" t="s">
        <v>41</v>
      </c>
      <c r="I11" s="8"/>
      <c r="J11" s="8">
        <v>7089</v>
      </c>
      <c r="K11" s="8">
        <v>7625</v>
      </c>
      <c r="L11" s="8"/>
      <c r="M11" s="8"/>
      <c r="N11" s="22">
        <f t="shared" si="0"/>
        <v>1134.24</v>
      </c>
      <c r="O11" s="8">
        <f t="shared" si="1"/>
        <v>1220</v>
      </c>
      <c r="P11" s="23">
        <f t="shared" si="2"/>
        <v>85.76</v>
      </c>
      <c r="Q11" s="8"/>
      <c r="R11" s="8"/>
      <c r="S11" s="17"/>
      <c r="T11" s="8"/>
      <c r="U11" s="8"/>
      <c r="V11" s="8"/>
      <c r="W11" s="8">
        <f t="shared" si="3"/>
        <v>85.76</v>
      </c>
      <c r="X11" s="8">
        <v>1</v>
      </c>
      <c r="Y11" s="8"/>
      <c r="Z11" s="28">
        <f t="shared" si="4"/>
        <v>85.76</v>
      </c>
      <c r="AA11" s="9" t="s">
        <v>42</v>
      </c>
    </row>
    <row r="12" spans="1:27" s="3" customFormat="1" ht="24.95" customHeight="1">
      <c r="A12" s="12">
        <v>7</v>
      </c>
      <c r="B12" s="39"/>
      <c r="C12" s="8" t="s">
        <v>55</v>
      </c>
      <c r="D12" s="8" t="s">
        <v>37</v>
      </c>
      <c r="E12" s="8" t="s">
        <v>56</v>
      </c>
      <c r="F12" s="16" t="s">
        <v>57</v>
      </c>
      <c r="G12" s="8" t="s">
        <v>58</v>
      </c>
      <c r="H12" s="8" t="s">
        <v>59</v>
      </c>
      <c r="I12" s="8" t="s">
        <v>41</v>
      </c>
      <c r="J12" s="24">
        <v>4333</v>
      </c>
      <c r="K12" s="25">
        <v>4575</v>
      </c>
      <c r="L12" s="8">
        <v>7089</v>
      </c>
      <c r="M12" s="8">
        <v>7625</v>
      </c>
      <c r="N12" s="22">
        <f>ROUND(4333*0.16,2)</f>
        <v>693.28</v>
      </c>
      <c r="O12" s="8">
        <f t="shared" si="1"/>
        <v>732</v>
      </c>
      <c r="P12" s="23">
        <f t="shared" si="2"/>
        <v>38.72</v>
      </c>
      <c r="Q12" s="8">
        <f>ROUND(7089*0.09,2)</f>
        <v>638.01</v>
      </c>
      <c r="R12" s="8">
        <f>ROUND(M12*0.09,2)</f>
        <v>686.25</v>
      </c>
      <c r="S12" s="17">
        <f>R12-Q12</f>
        <v>48.24</v>
      </c>
      <c r="T12" s="8">
        <f>ROUND(4333*0.005,2)</f>
        <v>21.67</v>
      </c>
      <c r="U12" s="8">
        <f>ROUND(K12*0.005,2)</f>
        <v>22.88</v>
      </c>
      <c r="V12" s="8">
        <f>U12-T12</f>
        <v>1.21</v>
      </c>
      <c r="W12" s="8">
        <f t="shared" si="3"/>
        <v>88.17</v>
      </c>
      <c r="X12" s="8">
        <v>4</v>
      </c>
      <c r="Y12" s="8">
        <v>5</v>
      </c>
      <c r="Z12" s="28">
        <f t="shared" si="4"/>
        <v>400.92</v>
      </c>
      <c r="AA12" s="9" t="s">
        <v>42</v>
      </c>
    </row>
    <row r="13" spans="1:27" s="3" customFormat="1" ht="24.95" customHeight="1">
      <c r="A13" s="12">
        <v>8</v>
      </c>
      <c r="B13" s="40"/>
      <c r="C13" s="8" t="s">
        <v>60</v>
      </c>
      <c r="D13" s="8" t="s">
        <v>44</v>
      </c>
      <c r="E13" s="8" t="s">
        <v>61</v>
      </c>
      <c r="F13" s="16" t="s">
        <v>57</v>
      </c>
      <c r="G13" s="8" t="s">
        <v>58</v>
      </c>
      <c r="H13" s="8" t="s">
        <v>59</v>
      </c>
      <c r="I13" s="8" t="s">
        <v>41</v>
      </c>
      <c r="J13" s="24">
        <v>4333</v>
      </c>
      <c r="K13" s="25">
        <v>4575</v>
      </c>
      <c r="L13" s="8">
        <v>7089</v>
      </c>
      <c r="M13" s="8">
        <v>7625</v>
      </c>
      <c r="N13" s="22">
        <f>ROUND(4333*0.16,2)</f>
        <v>693.28</v>
      </c>
      <c r="O13" s="8">
        <f t="shared" si="1"/>
        <v>732</v>
      </c>
      <c r="P13" s="23">
        <f t="shared" si="2"/>
        <v>38.72</v>
      </c>
      <c r="Q13" s="8">
        <f>ROUND(7089*0.09,2)</f>
        <v>638.01</v>
      </c>
      <c r="R13" s="8">
        <f>ROUND(M13*0.09,2)</f>
        <v>686.25</v>
      </c>
      <c r="S13" s="17">
        <f>R13-Q13</f>
        <v>48.24</v>
      </c>
      <c r="T13" s="8">
        <f>ROUND(4333*0.005,2)</f>
        <v>21.67</v>
      </c>
      <c r="U13" s="8">
        <f>ROUND(K13*0.005,2)</f>
        <v>22.88</v>
      </c>
      <c r="V13" s="8">
        <f>U13-T13</f>
        <v>1.21</v>
      </c>
      <c r="W13" s="8">
        <f t="shared" si="3"/>
        <v>88.17</v>
      </c>
      <c r="X13" s="8">
        <v>4</v>
      </c>
      <c r="Y13" s="8">
        <v>5</v>
      </c>
      <c r="Z13" s="28">
        <f t="shared" si="4"/>
        <v>400.92</v>
      </c>
      <c r="AA13" s="9" t="s">
        <v>42</v>
      </c>
    </row>
    <row r="14" spans="1:27" s="3" customFormat="1" ht="24.95" customHeight="1">
      <c r="A14" s="12">
        <v>9</v>
      </c>
      <c r="B14" s="38" t="s">
        <v>62</v>
      </c>
      <c r="C14" s="8" t="s">
        <v>63</v>
      </c>
      <c r="D14" s="8" t="s">
        <v>44</v>
      </c>
      <c r="E14" s="8" t="s">
        <v>64</v>
      </c>
      <c r="F14" s="8" t="s">
        <v>39</v>
      </c>
      <c r="G14" s="8" t="s">
        <v>40</v>
      </c>
      <c r="H14" s="8" t="s">
        <v>41</v>
      </c>
      <c r="I14" s="8"/>
      <c r="J14" s="8">
        <v>7089</v>
      </c>
      <c r="K14" s="8">
        <v>7174</v>
      </c>
      <c r="L14" s="8"/>
      <c r="M14" s="8"/>
      <c r="N14" s="22">
        <v>567.12</v>
      </c>
      <c r="O14" s="8">
        <f>ROUND(K14*0.08,2)</f>
        <v>573.91999999999996</v>
      </c>
      <c r="P14" s="8">
        <f t="shared" si="2"/>
        <v>6.7999999999999501</v>
      </c>
      <c r="Q14" s="8"/>
      <c r="R14" s="17"/>
      <c r="S14" s="17"/>
      <c r="T14" s="8"/>
      <c r="U14" s="8"/>
      <c r="V14" s="8"/>
      <c r="W14" s="8">
        <f t="shared" ref="W14:W24" si="5">V14+S14+P14</f>
        <v>6.7999999999999501</v>
      </c>
      <c r="X14" s="8">
        <v>8</v>
      </c>
      <c r="Y14" s="8"/>
      <c r="Z14" s="28">
        <f t="shared" si="4"/>
        <v>54.399999999999601</v>
      </c>
      <c r="AA14" s="9" t="s">
        <v>42</v>
      </c>
    </row>
    <row r="15" spans="1:27" s="3" customFormat="1" ht="24.95" customHeight="1">
      <c r="A15" s="12">
        <v>10</v>
      </c>
      <c r="B15" s="39"/>
      <c r="C15" s="8" t="s">
        <v>65</v>
      </c>
      <c r="D15" s="8" t="s">
        <v>37</v>
      </c>
      <c r="E15" s="8" t="s">
        <v>66</v>
      </c>
      <c r="F15" s="8" t="s">
        <v>39</v>
      </c>
      <c r="G15" s="8" t="s">
        <v>52</v>
      </c>
      <c r="H15" s="8" t="s">
        <v>59</v>
      </c>
      <c r="I15" s="8"/>
      <c r="J15" s="24">
        <v>4350</v>
      </c>
      <c r="K15" s="8">
        <v>4575</v>
      </c>
      <c r="L15" s="8"/>
      <c r="M15" s="8"/>
      <c r="N15" s="22">
        <v>348</v>
      </c>
      <c r="O15" s="8">
        <v>366</v>
      </c>
      <c r="P15" s="8">
        <f t="shared" si="2"/>
        <v>18</v>
      </c>
      <c r="Q15" s="8"/>
      <c r="R15" s="17"/>
      <c r="S15" s="17"/>
      <c r="T15" s="8"/>
      <c r="U15" s="8"/>
      <c r="V15" s="8"/>
      <c r="W15" s="8">
        <f t="shared" si="5"/>
        <v>18</v>
      </c>
      <c r="X15" s="8">
        <v>2</v>
      </c>
      <c r="Y15" s="8"/>
      <c r="Z15" s="28">
        <f t="shared" si="4"/>
        <v>36</v>
      </c>
      <c r="AA15" s="9" t="s">
        <v>42</v>
      </c>
    </row>
    <row r="16" spans="1:27" s="3" customFormat="1" ht="24.95" customHeight="1">
      <c r="A16" s="12">
        <v>11</v>
      </c>
      <c r="B16" s="39"/>
      <c r="C16" s="8" t="s">
        <v>67</v>
      </c>
      <c r="D16" s="8" t="s">
        <v>37</v>
      </c>
      <c r="E16" s="8" t="s">
        <v>68</v>
      </c>
      <c r="F16" s="8" t="s">
        <v>39</v>
      </c>
      <c r="G16" s="8" t="s">
        <v>59</v>
      </c>
      <c r="H16" s="8" t="s">
        <v>59</v>
      </c>
      <c r="I16" s="8"/>
      <c r="J16" s="24">
        <v>4350</v>
      </c>
      <c r="K16" s="8">
        <v>4575</v>
      </c>
      <c r="L16" s="8"/>
      <c r="M16" s="8"/>
      <c r="N16" s="22">
        <v>348</v>
      </c>
      <c r="O16" s="8">
        <v>366</v>
      </c>
      <c r="P16" s="23">
        <f t="shared" si="2"/>
        <v>18</v>
      </c>
      <c r="Q16" s="8"/>
      <c r="R16" s="17"/>
      <c r="S16" s="17"/>
      <c r="T16" s="8"/>
      <c r="U16" s="8"/>
      <c r="V16" s="8"/>
      <c r="W16" s="8">
        <f t="shared" si="5"/>
        <v>18</v>
      </c>
      <c r="X16" s="8">
        <v>1</v>
      </c>
      <c r="Y16" s="8"/>
      <c r="Z16" s="28">
        <f t="shared" si="4"/>
        <v>18</v>
      </c>
      <c r="AA16" s="9" t="s">
        <v>42</v>
      </c>
    </row>
    <row r="17" spans="1:27" s="3" customFormat="1" ht="24.95" customHeight="1">
      <c r="A17" s="12">
        <v>12</v>
      </c>
      <c r="B17" s="40"/>
      <c r="C17" s="8" t="s">
        <v>69</v>
      </c>
      <c r="D17" s="8" t="s">
        <v>37</v>
      </c>
      <c r="E17" s="8" t="s">
        <v>70</v>
      </c>
      <c r="F17" s="8" t="s">
        <v>39</v>
      </c>
      <c r="G17" s="17" t="s">
        <v>59</v>
      </c>
      <c r="H17" s="8" t="s">
        <v>41</v>
      </c>
      <c r="I17" s="8"/>
      <c r="J17" s="8">
        <v>7089</v>
      </c>
      <c r="K17" s="8">
        <v>7625</v>
      </c>
      <c r="L17" s="8"/>
      <c r="M17" s="8"/>
      <c r="N17" s="22">
        <f>ROUND(7089*0.16*0.5,2)</f>
        <v>567.12</v>
      </c>
      <c r="O17" s="8">
        <f>ROUND(K17*0.16*0.5,2)</f>
        <v>610</v>
      </c>
      <c r="P17" s="23">
        <f t="shared" si="2"/>
        <v>42.88</v>
      </c>
      <c r="Q17" s="8"/>
      <c r="R17" s="17"/>
      <c r="S17" s="17"/>
      <c r="T17" s="8"/>
      <c r="U17" s="8"/>
      <c r="V17" s="8"/>
      <c r="W17" s="8">
        <f t="shared" si="5"/>
        <v>42.88</v>
      </c>
      <c r="X17" s="8">
        <v>2</v>
      </c>
      <c r="Y17" s="8"/>
      <c r="Z17" s="28">
        <f t="shared" si="4"/>
        <v>85.76</v>
      </c>
      <c r="AA17" s="9" t="s">
        <v>42</v>
      </c>
    </row>
    <row r="18" spans="1:27" s="3" customFormat="1" ht="30" customHeight="1">
      <c r="A18" s="12">
        <v>13</v>
      </c>
      <c r="B18" s="9" t="s">
        <v>71</v>
      </c>
      <c r="C18" s="8" t="s">
        <v>72</v>
      </c>
      <c r="D18" s="8" t="s">
        <v>37</v>
      </c>
      <c r="E18" s="18" t="s">
        <v>73</v>
      </c>
      <c r="F18" s="8" t="s">
        <v>39</v>
      </c>
      <c r="G18" s="8" t="s">
        <v>52</v>
      </c>
      <c r="H18" s="8" t="s">
        <v>41</v>
      </c>
      <c r="I18" s="8"/>
      <c r="J18" s="8">
        <v>7089</v>
      </c>
      <c r="K18" s="8">
        <v>7625</v>
      </c>
      <c r="L18" s="8"/>
      <c r="M18" s="8"/>
      <c r="N18" s="22">
        <f>ROUND(7089*0.16,2)</f>
        <v>1134.24</v>
      </c>
      <c r="O18" s="8">
        <f>ROUND(K18*0.16,2)</f>
        <v>1220</v>
      </c>
      <c r="P18" s="23">
        <f t="shared" si="2"/>
        <v>85.76</v>
      </c>
      <c r="Q18" s="8"/>
      <c r="R18" s="17"/>
      <c r="S18" s="17"/>
      <c r="T18" s="8"/>
      <c r="U18" s="8"/>
      <c r="V18" s="8"/>
      <c r="W18" s="8">
        <f t="shared" si="5"/>
        <v>85.76</v>
      </c>
      <c r="X18" s="8">
        <v>3</v>
      </c>
      <c r="Y18" s="8"/>
      <c r="Z18" s="28">
        <f t="shared" si="4"/>
        <v>257.27999999999997</v>
      </c>
      <c r="AA18" s="9" t="s">
        <v>42</v>
      </c>
    </row>
    <row r="19" spans="1:27" s="3" customFormat="1" ht="24.95" customHeight="1">
      <c r="A19" s="12">
        <v>14</v>
      </c>
      <c r="B19" s="38" t="s">
        <v>74</v>
      </c>
      <c r="C19" s="8" t="s">
        <v>75</v>
      </c>
      <c r="D19" s="8" t="s">
        <v>37</v>
      </c>
      <c r="E19" s="8" t="s">
        <v>76</v>
      </c>
      <c r="F19" s="8" t="s">
        <v>39</v>
      </c>
      <c r="G19" s="8" t="s">
        <v>40</v>
      </c>
      <c r="H19" s="8" t="s">
        <v>41</v>
      </c>
      <c r="I19" s="8"/>
      <c r="J19" s="8">
        <v>7089</v>
      </c>
      <c r="K19" s="8">
        <v>7625</v>
      </c>
      <c r="L19" s="8"/>
      <c r="M19" s="8"/>
      <c r="N19" s="22">
        <f>ROUND(7089*0.16*0.5,2)</f>
        <v>567.12</v>
      </c>
      <c r="O19" s="8">
        <f>ROUND(K19*0.16*0.5,2)</f>
        <v>610</v>
      </c>
      <c r="P19" s="23">
        <f t="shared" ref="P19:P23" si="6">O19-N19</f>
        <v>42.88</v>
      </c>
      <c r="Q19" s="8"/>
      <c r="R19" s="17"/>
      <c r="S19" s="17"/>
      <c r="T19" s="8"/>
      <c r="U19" s="8"/>
      <c r="V19" s="8"/>
      <c r="W19" s="8">
        <f t="shared" si="5"/>
        <v>42.88</v>
      </c>
      <c r="X19" s="8">
        <v>8</v>
      </c>
      <c r="Y19" s="8"/>
      <c r="Z19" s="28">
        <f t="shared" si="4"/>
        <v>343.04</v>
      </c>
      <c r="AA19" s="9" t="s">
        <v>42</v>
      </c>
    </row>
    <row r="20" spans="1:27" s="3" customFormat="1" ht="27" customHeight="1">
      <c r="A20" s="12">
        <v>15</v>
      </c>
      <c r="B20" s="39"/>
      <c r="C20" s="8" t="s">
        <v>77</v>
      </c>
      <c r="D20" s="8" t="s">
        <v>44</v>
      </c>
      <c r="E20" s="8" t="s">
        <v>78</v>
      </c>
      <c r="F20" s="8" t="s">
        <v>39</v>
      </c>
      <c r="G20" s="8" t="s">
        <v>40</v>
      </c>
      <c r="H20" s="8" t="s">
        <v>41</v>
      </c>
      <c r="I20" s="8"/>
      <c r="J20" s="8">
        <v>7089</v>
      </c>
      <c r="K20" s="8">
        <v>7625</v>
      </c>
      <c r="L20" s="8"/>
      <c r="M20" s="8"/>
      <c r="N20" s="22">
        <f>ROUND(7089*0.16*0.5,2)</f>
        <v>567.12</v>
      </c>
      <c r="O20" s="8">
        <f>ROUND(K20*0.16*0.5,2)</f>
        <v>610</v>
      </c>
      <c r="P20" s="23">
        <f t="shared" si="6"/>
        <v>42.88</v>
      </c>
      <c r="Q20" s="8"/>
      <c r="R20" s="17"/>
      <c r="S20" s="17"/>
      <c r="T20" s="8"/>
      <c r="U20" s="8"/>
      <c r="V20" s="8"/>
      <c r="W20" s="8">
        <f t="shared" si="5"/>
        <v>42.88</v>
      </c>
      <c r="X20" s="8">
        <v>8</v>
      </c>
      <c r="Y20" s="8"/>
      <c r="Z20" s="28">
        <f t="shared" si="4"/>
        <v>343.04</v>
      </c>
      <c r="AA20" s="9" t="s">
        <v>42</v>
      </c>
    </row>
    <row r="21" spans="1:27" s="3" customFormat="1" ht="23.1" customHeight="1">
      <c r="A21" s="12">
        <v>16</v>
      </c>
      <c r="B21" s="39"/>
      <c r="C21" s="8" t="s">
        <v>79</v>
      </c>
      <c r="D21" s="8" t="s">
        <v>37</v>
      </c>
      <c r="E21" s="8" t="s">
        <v>80</v>
      </c>
      <c r="F21" s="8" t="s">
        <v>39</v>
      </c>
      <c r="G21" s="8" t="s">
        <v>40</v>
      </c>
      <c r="H21" s="8" t="s">
        <v>41</v>
      </c>
      <c r="I21" s="8"/>
      <c r="J21" s="8">
        <v>7089</v>
      </c>
      <c r="K21" s="8">
        <v>7625</v>
      </c>
      <c r="L21" s="8"/>
      <c r="M21" s="8"/>
      <c r="N21" s="22">
        <f>ROUND(7089*0.16*0.5,2)</f>
        <v>567.12</v>
      </c>
      <c r="O21" s="8">
        <f>ROUND(K21*0.16*0.5,2)</f>
        <v>610</v>
      </c>
      <c r="P21" s="23">
        <f t="shared" si="6"/>
        <v>42.88</v>
      </c>
      <c r="Q21" s="8"/>
      <c r="R21" s="17"/>
      <c r="S21" s="17"/>
      <c r="T21" s="8"/>
      <c r="U21" s="8"/>
      <c r="V21" s="8"/>
      <c r="W21" s="8">
        <f t="shared" si="5"/>
        <v>42.88</v>
      </c>
      <c r="X21" s="8">
        <v>8</v>
      </c>
      <c r="Y21" s="8"/>
      <c r="Z21" s="28">
        <f t="shared" si="4"/>
        <v>343.04</v>
      </c>
      <c r="AA21" s="9" t="s">
        <v>42</v>
      </c>
    </row>
    <row r="22" spans="1:27" s="3" customFormat="1" ht="30" customHeight="1">
      <c r="A22" s="12">
        <v>17</v>
      </c>
      <c r="B22" s="13" t="s">
        <v>81</v>
      </c>
      <c r="C22" s="8" t="s">
        <v>82</v>
      </c>
      <c r="D22" s="8" t="s">
        <v>44</v>
      </c>
      <c r="E22" s="15" t="s">
        <v>83</v>
      </c>
      <c r="F22" s="8" t="s">
        <v>39</v>
      </c>
      <c r="G22" s="8" t="s">
        <v>84</v>
      </c>
      <c r="H22" s="8" t="s">
        <v>59</v>
      </c>
      <c r="I22" s="8"/>
      <c r="J22" s="24">
        <v>4253</v>
      </c>
      <c r="K22" s="18">
        <v>4575</v>
      </c>
      <c r="L22" s="8"/>
      <c r="M22" s="8"/>
      <c r="N22" s="22">
        <f>ROUND(4253*0.16,2)</f>
        <v>680.48</v>
      </c>
      <c r="O22" s="8">
        <f>ROUND(K22*0.16,2)</f>
        <v>732</v>
      </c>
      <c r="P22" s="23">
        <f t="shared" si="6"/>
        <v>51.52</v>
      </c>
      <c r="Q22" s="8"/>
      <c r="R22" s="17"/>
      <c r="S22" s="17"/>
      <c r="T22" s="8"/>
      <c r="U22" s="8"/>
      <c r="V22" s="8"/>
      <c r="W22" s="8">
        <f t="shared" si="5"/>
        <v>51.52</v>
      </c>
      <c r="X22" s="8">
        <v>5</v>
      </c>
      <c r="Y22" s="8"/>
      <c r="Z22" s="28">
        <f t="shared" si="4"/>
        <v>257.60000000000002</v>
      </c>
      <c r="AA22" s="9" t="s">
        <v>42</v>
      </c>
    </row>
    <row r="23" spans="1:27" s="3" customFormat="1" ht="30" customHeight="1">
      <c r="A23" s="12">
        <v>18</v>
      </c>
      <c r="B23" s="9" t="s">
        <v>85</v>
      </c>
      <c r="C23" s="8" t="s">
        <v>86</v>
      </c>
      <c r="D23" s="8" t="s">
        <v>37</v>
      </c>
      <c r="E23" s="8" t="s">
        <v>87</v>
      </c>
      <c r="F23" s="8" t="s">
        <v>39</v>
      </c>
      <c r="G23" s="8" t="s">
        <v>40</v>
      </c>
      <c r="H23" s="8" t="s">
        <v>41</v>
      </c>
      <c r="I23" s="8"/>
      <c r="J23" s="8">
        <v>7089</v>
      </c>
      <c r="K23" s="8">
        <v>7625</v>
      </c>
      <c r="L23" s="8"/>
      <c r="M23" s="8"/>
      <c r="N23" s="22">
        <f>ROUND(7089*0.16,2)</f>
        <v>1134.24</v>
      </c>
      <c r="O23" s="8">
        <f>ROUND(K23*0.16,2)</f>
        <v>1220</v>
      </c>
      <c r="P23" s="23">
        <f t="shared" si="6"/>
        <v>85.76</v>
      </c>
      <c r="Q23" s="8"/>
      <c r="R23" s="17"/>
      <c r="S23" s="17"/>
      <c r="T23" s="8"/>
      <c r="U23" s="8"/>
      <c r="V23" s="8"/>
      <c r="W23" s="8">
        <f t="shared" si="5"/>
        <v>85.76</v>
      </c>
      <c r="X23" s="8">
        <v>8</v>
      </c>
      <c r="Y23" s="8"/>
      <c r="Z23" s="28">
        <f t="shared" si="4"/>
        <v>686.08</v>
      </c>
      <c r="AA23" s="9" t="s">
        <v>42</v>
      </c>
    </row>
    <row r="24" spans="1:27" s="3" customFormat="1" ht="30" customHeight="1">
      <c r="A24" s="12">
        <v>19</v>
      </c>
      <c r="B24" s="9" t="s">
        <v>88</v>
      </c>
      <c r="C24" s="8" t="s">
        <v>89</v>
      </c>
      <c r="D24" s="8" t="s">
        <v>37</v>
      </c>
      <c r="E24" s="15" t="s">
        <v>90</v>
      </c>
      <c r="F24" s="16" t="s">
        <v>57</v>
      </c>
      <c r="G24" s="8" t="s">
        <v>40</v>
      </c>
      <c r="H24" s="8"/>
      <c r="I24" s="8" t="s">
        <v>41</v>
      </c>
      <c r="J24" s="8"/>
      <c r="K24" s="8"/>
      <c r="L24" s="8">
        <v>7089</v>
      </c>
      <c r="M24" s="8">
        <v>7625</v>
      </c>
      <c r="N24" s="22"/>
      <c r="O24" s="8"/>
      <c r="P24" s="23"/>
      <c r="Q24" s="8">
        <f>ROUND(7089*0.09,2)</f>
        <v>638.01</v>
      </c>
      <c r="R24" s="8">
        <f>ROUND(M24*0.09,2)</f>
        <v>686.25</v>
      </c>
      <c r="S24" s="17">
        <f>R24-Q24</f>
        <v>48.24</v>
      </c>
      <c r="T24" s="8"/>
      <c r="U24" s="8"/>
      <c r="V24" s="8"/>
      <c r="W24" s="8">
        <f t="shared" si="5"/>
        <v>48.24</v>
      </c>
      <c r="X24" s="8"/>
      <c r="Y24" s="8">
        <v>8</v>
      </c>
      <c r="Z24" s="28">
        <f t="shared" si="4"/>
        <v>385.92</v>
      </c>
      <c r="AA24" s="9" t="s">
        <v>42</v>
      </c>
    </row>
    <row r="25" spans="1:27" s="3" customFormat="1" ht="24.95" customHeight="1">
      <c r="A25" s="12">
        <v>20</v>
      </c>
      <c r="B25" s="38" t="s">
        <v>91</v>
      </c>
      <c r="C25" s="15" t="s">
        <v>92</v>
      </c>
      <c r="D25" s="15" t="s">
        <v>44</v>
      </c>
      <c r="E25" s="15" t="s">
        <v>93</v>
      </c>
      <c r="F25" s="8" t="s">
        <v>39</v>
      </c>
      <c r="G25" s="8" t="s">
        <v>40</v>
      </c>
      <c r="H25" s="8" t="s">
        <v>41</v>
      </c>
      <c r="I25" s="8"/>
      <c r="J25" s="8">
        <v>7089</v>
      </c>
      <c r="K25" s="8">
        <v>7625</v>
      </c>
      <c r="L25" s="8"/>
      <c r="M25" s="8"/>
      <c r="N25" s="22">
        <f>ROUND(7089*0.16,2)</f>
        <v>1134.24</v>
      </c>
      <c r="O25" s="8">
        <f>ROUND(K25*0.16,2)</f>
        <v>1220</v>
      </c>
      <c r="P25" s="23">
        <f>O25-N25</f>
        <v>85.76</v>
      </c>
      <c r="Q25" s="8"/>
      <c r="R25" s="8"/>
      <c r="S25" s="17"/>
      <c r="T25" s="8"/>
      <c r="U25" s="8"/>
      <c r="V25" s="8"/>
      <c r="W25" s="8">
        <f t="shared" ref="W25:W31" si="7">V25+S25+P25</f>
        <v>85.76</v>
      </c>
      <c r="X25" s="8">
        <v>8</v>
      </c>
      <c r="Y25" s="8"/>
      <c r="Z25" s="28">
        <f t="shared" si="4"/>
        <v>686.08</v>
      </c>
      <c r="AA25" s="9" t="s">
        <v>42</v>
      </c>
    </row>
    <row r="26" spans="1:27" s="3" customFormat="1" ht="24.95" customHeight="1">
      <c r="A26" s="12">
        <v>21</v>
      </c>
      <c r="B26" s="39"/>
      <c r="C26" s="15" t="s">
        <v>94</v>
      </c>
      <c r="D26" s="15" t="s">
        <v>37</v>
      </c>
      <c r="E26" s="15" t="s">
        <v>95</v>
      </c>
      <c r="F26" s="8" t="s">
        <v>39</v>
      </c>
      <c r="G26" s="8" t="s">
        <v>40</v>
      </c>
      <c r="H26" s="8" t="s">
        <v>41</v>
      </c>
      <c r="I26" s="8"/>
      <c r="J26" s="8">
        <v>7089</v>
      </c>
      <c r="K26" s="8">
        <v>7625</v>
      </c>
      <c r="L26" s="8"/>
      <c r="M26" s="8"/>
      <c r="N26" s="22">
        <f>ROUND(7089*0.16,2)</f>
        <v>1134.24</v>
      </c>
      <c r="O26" s="8">
        <f>ROUND(K26*0.16,2)</f>
        <v>1220</v>
      </c>
      <c r="P26" s="23">
        <f>O26-N26</f>
        <v>85.76</v>
      </c>
      <c r="Q26" s="8"/>
      <c r="R26" s="8"/>
      <c r="S26" s="17"/>
      <c r="T26" s="8"/>
      <c r="U26" s="8"/>
      <c r="V26" s="8"/>
      <c r="W26" s="8">
        <f t="shared" si="7"/>
        <v>85.76</v>
      </c>
      <c r="X26" s="8">
        <v>8</v>
      </c>
      <c r="Y26" s="8"/>
      <c r="Z26" s="28">
        <f t="shared" si="4"/>
        <v>686.08</v>
      </c>
      <c r="AA26" s="9" t="s">
        <v>42</v>
      </c>
    </row>
    <row r="27" spans="1:27" s="3" customFormat="1" ht="24.95" customHeight="1">
      <c r="A27" s="12">
        <v>22</v>
      </c>
      <c r="B27" s="40"/>
      <c r="C27" s="8" t="s">
        <v>96</v>
      </c>
      <c r="D27" s="8" t="s">
        <v>37</v>
      </c>
      <c r="E27" s="8" t="s">
        <v>97</v>
      </c>
      <c r="F27" s="16" t="s">
        <v>57</v>
      </c>
      <c r="G27" s="8" t="s">
        <v>40</v>
      </c>
      <c r="H27" s="8"/>
      <c r="I27" s="8" t="s">
        <v>41</v>
      </c>
      <c r="J27" s="8"/>
      <c r="K27" s="8"/>
      <c r="L27" s="8">
        <v>7089</v>
      </c>
      <c r="M27" s="8">
        <v>7625</v>
      </c>
      <c r="N27" s="22"/>
      <c r="O27" s="8"/>
      <c r="P27" s="23"/>
      <c r="Q27" s="8">
        <f>ROUND(7089*0.09,2)</f>
        <v>638.01</v>
      </c>
      <c r="R27" s="8">
        <f>ROUND(M27*0.09,2)</f>
        <v>686.25</v>
      </c>
      <c r="S27" s="17">
        <f>R27-Q27</f>
        <v>48.24</v>
      </c>
      <c r="T27" s="8"/>
      <c r="U27" s="8"/>
      <c r="V27" s="8"/>
      <c r="W27" s="8">
        <f t="shared" si="7"/>
        <v>48.24</v>
      </c>
      <c r="X27" s="8"/>
      <c r="Y27" s="8">
        <v>8</v>
      </c>
      <c r="Z27" s="28">
        <f t="shared" si="4"/>
        <v>385.92</v>
      </c>
      <c r="AA27" s="9" t="s">
        <v>42</v>
      </c>
    </row>
    <row r="28" spans="1:27" s="3" customFormat="1" ht="24.95" customHeight="1">
      <c r="A28" s="12">
        <v>23</v>
      </c>
      <c r="B28" s="38" t="s">
        <v>98</v>
      </c>
      <c r="C28" s="8" t="s">
        <v>99</v>
      </c>
      <c r="D28" s="8" t="s">
        <v>37</v>
      </c>
      <c r="E28" s="15" t="s">
        <v>100</v>
      </c>
      <c r="F28" s="8" t="s">
        <v>57</v>
      </c>
      <c r="G28" s="8" t="s">
        <v>84</v>
      </c>
      <c r="H28" s="8"/>
      <c r="I28" s="8" t="s">
        <v>41</v>
      </c>
      <c r="J28" s="8"/>
      <c r="K28" s="8"/>
      <c r="L28" s="8">
        <v>7089</v>
      </c>
      <c r="M28" s="8">
        <v>7625</v>
      </c>
      <c r="N28" s="8"/>
      <c r="O28" s="8"/>
      <c r="P28" s="23"/>
      <c r="Q28" s="8">
        <f>ROUND(7089*0.09,2)</f>
        <v>638.01</v>
      </c>
      <c r="R28" s="8">
        <f>ROUND(M28*0.09,2)</f>
        <v>686.25</v>
      </c>
      <c r="S28" s="17">
        <f>R28-Q28</f>
        <v>48.24</v>
      </c>
      <c r="T28" s="8"/>
      <c r="U28" s="8"/>
      <c r="V28" s="8"/>
      <c r="W28" s="8">
        <f t="shared" si="7"/>
        <v>48.24</v>
      </c>
      <c r="X28" s="8"/>
      <c r="Y28" s="8">
        <v>6</v>
      </c>
      <c r="Z28" s="28">
        <f t="shared" si="4"/>
        <v>289.44</v>
      </c>
      <c r="AA28" s="9" t="s">
        <v>42</v>
      </c>
    </row>
    <row r="29" spans="1:27" s="3" customFormat="1" ht="24.95" customHeight="1">
      <c r="A29" s="12">
        <v>24</v>
      </c>
      <c r="B29" s="40"/>
      <c r="C29" s="15" t="s">
        <v>101</v>
      </c>
      <c r="D29" s="15" t="s">
        <v>44</v>
      </c>
      <c r="E29" s="15" t="s">
        <v>102</v>
      </c>
      <c r="F29" s="8" t="s">
        <v>57</v>
      </c>
      <c r="G29" s="8" t="s">
        <v>58</v>
      </c>
      <c r="H29" s="8" t="s">
        <v>59</v>
      </c>
      <c r="I29" s="8" t="s">
        <v>41</v>
      </c>
      <c r="J29" s="24">
        <v>4420</v>
      </c>
      <c r="K29" s="8">
        <v>4575</v>
      </c>
      <c r="L29" s="8">
        <v>7089</v>
      </c>
      <c r="M29" s="8">
        <v>7625</v>
      </c>
      <c r="N29" s="22">
        <f>ROUND(4420*0.16,2)</f>
        <v>707.2</v>
      </c>
      <c r="O29" s="8">
        <f>ROUND(K29*0.16,2)</f>
        <v>732</v>
      </c>
      <c r="P29" s="23">
        <f>O29-N29</f>
        <v>24.8</v>
      </c>
      <c r="Q29" s="8">
        <f>ROUND(7089*0.09,2)</f>
        <v>638.01</v>
      </c>
      <c r="R29" s="8">
        <f>ROUND(M29*0.09,2)</f>
        <v>686.25</v>
      </c>
      <c r="S29" s="17">
        <f>R29-Q29</f>
        <v>48.24</v>
      </c>
      <c r="T29" s="8">
        <f>ROUND(4420*0.005,2)</f>
        <v>22.1</v>
      </c>
      <c r="U29" s="8">
        <f>ROUND(K29*0.005,2)</f>
        <v>22.88</v>
      </c>
      <c r="V29" s="8">
        <f>U29-T29</f>
        <v>0.77999999999999803</v>
      </c>
      <c r="W29" s="8">
        <f t="shared" si="7"/>
        <v>73.819999999999993</v>
      </c>
      <c r="X29" s="8">
        <v>4</v>
      </c>
      <c r="Y29" s="8">
        <v>5</v>
      </c>
      <c r="Z29" s="28">
        <f t="shared" si="4"/>
        <v>343.52</v>
      </c>
      <c r="AA29" s="9" t="s">
        <v>42</v>
      </c>
    </row>
    <row r="30" spans="1:27" s="3" customFormat="1" ht="33.950000000000003" customHeight="1">
      <c r="A30" s="12">
        <v>25</v>
      </c>
      <c r="B30" s="41" t="s">
        <v>103</v>
      </c>
      <c r="C30" s="17" t="s">
        <v>104</v>
      </c>
      <c r="D30" s="8" t="s">
        <v>44</v>
      </c>
      <c r="E30" s="8" t="s">
        <v>105</v>
      </c>
      <c r="F30" s="8" t="s">
        <v>39</v>
      </c>
      <c r="G30" s="8" t="s">
        <v>40</v>
      </c>
      <c r="H30" s="8" t="s">
        <v>41</v>
      </c>
      <c r="I30" s="8"/>
      <c r="J30" s="8">
        <v>7089</v>
      </c>
      <c r="K30" s="8">
        <v>7625</v>
      </c>
      <c r="L30" s="8"/>
      <c r="M30" s="8"/>
      <c r="N30" s="22">
        <f>ROUND(7089*0.16,2)</f>
        <v>1134.24</v>
      </c>
      <c r="O30" s="8">
        <f>ROUND(K30*0.16,2)</f>
        <v>1220</v>
      </c>
      <c r="P30" s="23">
        <f t="shared" ref="P30:P32" si="8">O30-N30</f>
        <v>85.76</v>
      </c>
      <c r="Q30" s="8"/>
      <c r="R30" s="8"/>
      <c r="S30" s="17"/>
      <c r="T30" s="8"/>
      <c r="U30" s="8"/>
      <c r="V30" s="8"/>
      <c r="W30" s="8">
        <f t="shared" si="7"/>
        <v>85.76</v>
      </c>
      <c r="X30" s="8">
        <v>8</v>
      </c>
      <c r="Y30" s="8"/>
      <c r="Z30" s="28">
        <f t="shared" si="4"/>
        <v>686.08</v>
      </c>
      <c r="AA30" s="9" t="s">
        <v>42</v>
      </c>
    </row>
    <row r="31" spans="1:27" s="3" customFormat="1" ht="24.95" customHeight="1">
      <c r="A31" s="12">
        <v>26</v>
      </c>
      <c r="B31" s="41"/>
      <c r="C31" s="17" t="s">
        <v>106</v>
      </c>
      <c r="D31" s="8" t="s">
        <v>37</v>
      </c>
      <c r="E31" s="8" t="s">
        <v>107</v>
      </c>
      <c r="F31" s="8" t="s">
        <v>39</v>
      </c>
      <c r="G31" s="8" t="s">
        <v>40</v>
      </c>
      <c r="H31" s="8" t="s">
        <v>59</v>
      </c>
      <c r="I31" s="8"/>
      <c r="J31" s="24">
        <v>4253</v>
      </c>
      <c r="K31" s="8">
        <v>4575</v>
      </c>
      <c r="L31" s="8"/>
      <c r="M31" s="8"/>
      <c r="N31" s="22">
        <f>ROUND(4253*0.16,2)</f>
        <v>680.48</v>
      </c>
      <c r="O31" s="8">
        <f>ROUND(K31*0.16,2)</f>
        <v>732</v>
      </c>
      <c r="P31" s="23">
        <f t="shared" si="8"/>
        <v>51.52</v>
      </c>
      <c r="Q31" s="8"/>
      <c r="R31" s="8"/>
      <c r="S31" s="17"/>
      <c r="T31" s="8"/>
      <c r="U31" s="8"/>
      <c r="V31" s="8"/>
      <c r="W31" s="8">
        <f t="shared" si="7"/>
        <v>51.52</v>
      </c>
      <c r="X31" s="8">
        <v>7</v>
      </c>
      <c r="Y31" s="8"/>
      <c r="Z31" s="28">
        <f t="shared" si="4"/>
        <v>360.64</v>
      </c>
      <c r="AA31" s="9" t="s">
        <v>42</v>
      </c>
    </row>
    <row r="32" spans="1:27" s="3" customFormat="1" ht="24.95" customHeight="1">
      <c r="A32" s="12">
        <v>27</v>
      </c>
      <c r="B32" s="41"/>
      <c r="C32" s="17" t="s">
        <v>108</v>
      </c>
      <c r="D32" s="8" t="s">
        <v>44</v>
      </c>
      <c r="E32" s="8" t="s">
        <v>109</v>
      </c>
      <c r="F32" s="8" t="s">
        <v>39</v>
      </c>
      <c r="G32" s="8" t="s">
        <v>40</v>
      </c>
      <c r="H32" s="8" t="s">
        <v>59</v>
      </c>
      <c r="I32" s="8"/>
      <c r="J32" s="24">
        <v>4253</v>
      </c>
      <c r="K32" s="8">
        <v>4575</v>
      </c>
      <c r="L32" s="8"/>
      <c r="M32" s="8"/>
      <c r="N32" s="22">
        <f>ROUND(4253*0.16,2)</f>
        <v>680.48</v>
      </c>
      <c r="O32" s="8">
        <f>ROUND(K32*0.16,2)</f>
        <v>732</v>
      </c>
      <c r="P32" s="23">
        <f t="shared" si="8"/>
        <v>51.52</v>
      </c>
      <c r="Q32" s="8"/>
      <c r="R32" s="8"/>
      <c r="S32" s="17"/>
      <c r="T32" s="8"/>
      <c r="U32" s="8"/>
      <c r="V32" s="8"/>
      <c r="W32" s="8">
        <f t="shared" ref="W32:W44" si="9">V32+S32+P32</f>
        <v>51.52</v>
      </c>
      <c r="X32" s="8">
        <v>7</v>
      </c>
      <c r="Y32" s="8"/>
      <c r="Z32" s="28">
        <f t="shared" si="4"/>
        <v>360.64</v>
      </c>
      <c r="AA32" s="9" t="s">
        <v>42</v>
      </c>
    </row>
    <row r="33" spans="1:27" s="3" customFormat="1" ht="24.95" customHeight="1">
      <c r="A33" s="12">
        <v>28</v>
      </c>
      <c r="B33" s="41"/>
      <c r="C33" s="17" t="s">
        <v>110</v>
      </c>
      <c r="D33" s="8" t="s">
        <v>44</v>
      </c>
      <c r="E33" s="8" t="s">
        <v>111</v>
      </c>
      <c r="F33" s="8" t="s">
        <v>57</v>
      </c>
      <c r="G33" s="17" t="s">
        <v>59</v>
      </c>
      <c r="H33" s="17"/>
      <c r="I33" s="17" t="s">
        <v>41</v>
      </c>
      <c r="J33" s="8"/>
      <c r="K33" s="17"/>
      <c r="L33" s="8">
        <v>7089</v>
      </c>
      <c r="M33" s="8">
        <v>7625</v>
      </c>
      <c r="N33" s="22"/>
      <c r="O33" s="8"/>
      <c r="P33" s="23"/>
      <c r="Q33" s="8">
        <f>ROUND(7089*0.09,2)</f>
        <v>638.01</v>
      </c>
      <c r="R33" s="8">
        <f>ROUND(M33*0.09,2)</f>
        <v>686.25</v>
      </c>
      <c r="S33" s="17">
        <f t="shared" ref="S33:S44" si="10">R33-Q33</f>
        <v>48.24</v>
      </c>
      <c r="T33" s="8"/>
      <c r="U33" s="8"/>
      <c r="V33" s="8"/>
      <c r="W33" s="8">
        <f t="shared" si="9"/>
        <v>48.24</v>
      </c>
      <c r="X33" s="8"/>
      <c r="Y33" s="8">
        <v>2</v>
      </c>
      <c r="Z33" s="28">
        <f t="shared" si="4"/>
        <v>96.48</v>
      </c>
      <c r="AA33" s="9" t="s">
        <v>42</v>
      </c>
    </row>
    <row r="34" spans="1:27" s="3" customFormat="1" ht="24.95" customHeight="1">
      <c r="A34" s="12">
        <v>29</v>
      </c>
      <c r="B34" s="41" t="s">
        <v>112</v>
      </c>
      <c r="C34" s="19" t="s">
        <v>113</v>
      </c>
      <c r="D34" s="15" t="s">
        <v>44</v>
      </c>
      <c r="E34" s="15" t="s">
        <v>114</v>
      </c>
      <c r="F34" s="8" t="s">
        <v>39</v>
      </c>
      <c r="G34" s="8" t="s">
        <v>40</v>
      </c>
      <c r="H34" s="8" t="s">
        <v>41</v>
      </c>
      <c r="I34" s="8"/>
      <c r="J34" s="8">
        <v>7089</v>
      </c>
      <c r="K34" s="8">
        <v>7625</v>
      </c>
      <c r="L34" s="8"/>
      <c r="M34" s="8"/>
      <c r="N34" s="22">
        <f>ROUND(7089*0.16,2)</f>
        <v>1134.24</v>
      </c>
      <c r="O34" s="8">
        <f>ROUND(K34*0.16,2)</f>
        <v>1220</v>
      </c>
      <c r="P34" s="23">
        <f t="shared" ref="P34:P38" si="11">O34-N34</f>
        <v>85.76</v>
      </c>
      <c r="Q34" s="8"/>
      <c r="R34" s="8"/>
      <c r="S34" s="17"/>
      <c r="T34" s="8"/>
      <c r="U34" s="8"/>
      <c r="V34" s="8"/>
      <c r="W34" s="8">
        <f t="shared" si="9"/>
        <v>85.76</v>
      </c>
      <c r="X34" s="8">
        <v>8</v>
      </c>
      <c r="Y34" s="8"/>
      <c r="Z34" s="28">
        <f t="shared" si="4"/>
        <v>686.08</v>
      </c>
      <c r="AA34" s="9" t="s">
        <v>42</v>
      </c>
    </row>
    <row r="35" spans="1:27" s="3" customFormat="1" ht="24.95" customHeight="1">
      <c r="A35" s="12">
        <v>30</v>
      </c>
      <c r="B35" s="41"/>
      <c r="C35" s="19" t="s">
        <v>115</v>
      </c>
      <c r="D35" s="15" t="s">
        <v>44</v>
      </c>
      <c r="E35" s="15" t="s">
        <v>116</v>
      </c>
      <c r="F35" s="8" t="s">
        <v>39</v>
      </c>
      <c r="G35" s="17" t="s">
        <v>59</v>
      </c>
      <c r="H35" s="17" t="s">
        <v>41</v>
      </c>
      <c r="I35" s="17"/>
      <c r="J35" s="8">
        <v>7089</v>
      </c>
      <c r="K35" s="8">
        <v>7400</v>
      </c>
      <c r="L35" s="17"/>
      <c r="M35" s="17"/>
      <c r="N35" s="22">
        <f>ROUND(7089*0.16,2)</f>
        <v>1134.24</v>
      </c>
      <c r="O35" s="8">
        <f>ROUND(K35*0.16,2)</f>
        <v>1184</v>
      </c>
      <c r="P35" s="23">
        <f t="shared" si="11"/>
        <v>49.76</v>
      </c>
      <c r="Q35" s="8"/>
      <c r="R35" s="8"/>
      <c r="S35" s="17"/>
      <c r="T35" s="8"/>
      <c r="U35" s="8"/>
      <c r="V35" s="8"/>
      <c r="W35" s="8">
        <f t="shared" si="9"/>
        <v>49.76</v>
      </c>
      <c r="X35" s="8">
        <v>2</v>
      </c>
      <c r="Y35" s="8"/>
      <c r="Z35" s="28">
        <f t="shared" si="4"/>
        <v>99.52</v>
      </c>
      <c r="AA35" s="9" t="s">
        <v>42</v>
      </c>
    </row>
    <row r="36" spans="1:27" s="3" customFormat="1" ht="27.95" customHeight="1">
      <c r="A36" s="12">
        <v>31</v>
      </c>
      <c r="B36" s="9" t="s">
        <v>117</v>
      </c>
      <c r="C36" s="8" t="s">
        <v>118</v>
      </c>
      <c r="D36" s="8" t="s">
        <v>37</v>
      </c>
      <c r="E36" s="8" t="s">
        <v>119</v>
      </c>
      <c r="F36" s="8" t="s">
        <v>57</v>
      </c>
      <c r="G36" s="8" t="s">
        <v>40</v>
      </c>
      <c r="H36" s="8"/>
      <c r="I36" s="8" t="s">
        <v>41</v>
      </c>
      <c r="J36" s="8"/>
      <c r="K36" s="8"/>
      <c r="L36" s="8">
        <v>7089</v>
      </c>
      <c r="M36" s="8">
        <v>7625</v>
      </c>
      <c r="N36" s="8"/>
      <c r="O36" s="8"/>
      <c r="P36" s="23"/>
      <c r="Q36" s="8">
        <f>ROUND(7089*0.09,2)</f>
        <v>638.01</v>
      </c>
      <c r="R36" s="8">
        <f>ROUND(M36*0.09,2)</f>
        <v>686.25</v>
      </c>
      <c r="S36" s="17">
        <f t="shared" si="10"/>
        <v>48.24</v>
      </c>
      <c r="T36" s="8"/>
      <c r="U36" s="8"/>
      <c r="V36" s="8"/>
      <c r="W36" s="8">
        <f t="shared" si="9"/>
        <v>48.24</v>
      </c>
      <c r="X36" s="8"/>
      <c r="Y36" s="8">
        <v>8</v>
      </c>
      <c r="Z36" s="28">
        <f t="shared" si="4"/>
        <v>385.92</v>
      </c>
      <c r="AA36" s="9" t="s">
        <v>42</v>
      </c>
    </row>
    <row r="37" spans="1:27" s="1" customFormat="1" ht="24">
      <c r="A37" s="12">
        <v>32</v>
      </c>
      <c r="B37" s="38" t="s">
        <v>35</v>
      </c>
      <c r="C37" s="8" t="s">
        <v>55</v>
      </c>
      <c r="D37" s="8" t="s">
        <v>37</v>
      </c>
      <c r="E37" s="8" t="s">
        <v>56</v>
      </c>
      <c r="F37" s="8" t="s">
        <v>57</v>
      </c>
      <c r="G37" s="8" t="s">
        <v>58</v>
      </c>
      <c r="H37" s="8" t="s">
        <v>59</v>
      </c>
      <c r="I37" s="8" t="s">
        <v>41</v>
      </c>
      <c r="J37" s="24">
        <v>4333</v>
      </c>
      <c r="K37" s="25">
        <v>4575</v>
      </c>
      <c r="L37" s="8">
        <v>7089</v>
      </c>
      <c r="M37" s="8">
        <v>7625</v>
      </c>
      <c r="N37" s="22">
        <f>ROUND(4333*0.08,2)</f>
        <v>346.64</v>
      </c>
      <c r="O37" s="8">
        <v>366</v>
      </c>
      <c r="P37" s="8">
        <f t="shared" si="11"/>
        <v>19.36</v>
      </c>
      <c r="Q37" s="8">
        <f t="shared" ref="Q37:Q44" si="12">ROUND(7089*0.02,2)</f>
        <v>141.78</v>
      </c>
      <c r="R37" s="8">
        <f>ROUND(M37*0.02,2)</f>
        <v>152.5</v>
      </c>
      <c r="S37" s="8">
        <f t="shared" si="10"/>
        <v>10.72</v>
      </c>
      <c r="T37" s="8">
        <f>ROUND(4333*0.005,2)</f>
        <v>21.67</v>
      </c>
      <c r="U37" s="8">
        <f>ROUND(K37*0.005,2)</f>
        <v>22.88</v>
      </c>
      <c r="V37" s="8">
        <f t="shared" ref="V37:V42" si="13">U37-T37</f>
        <v>1.21</v>
      </c>
      <c r="W37" s="8">
        <f t="shared" si="9"/>
        <v>31.29</v>
      </c>
      <c r="X37" s="8">
        <v>4</v>
      </c>
      <c r="Y37" s="8">
        <v>5</v>
      </c>
      <c r="Z37" s="28">
        <f t="shared" si="4"/>
        <v>135.88</v>
      </c>
      <c r="AA37" s="29" t="s">
        <v>120</v>
      </c>
    </row>
    <row r="38" spans="1:27" s="1" customFormat="1" ht="24">
      <c r="A38" s="12">
        <v>33</v>
      </c>
      <c r="B38" s="40"/>
      <c r="C38" s="8" t="s">
        <v>60</v>
      </c>
      <c r="D38" s="8" t="s">
        <v>44</v>
      </c>
      <c r="E38" s="8" t="s">
        <v>61</v>
      </c>
      <c r="F38" s="8" t="s">
        <v>57</v>
      </c>
      <c r="G38" s="8" t="s">
        <v>58</v>
      </c>
      <c r="H38" s="8" t="s">
        <v>59</v>
      </c>
      <c r="I38" s="8" t="s">
        <v>41</v>
      </c>
      <c r="J38" s="24">
        <v>4333</v>
      </c>
      <c r="K38" s="25">
        <v>4575</v>
      </c>
      <c r="L38" s="8">
        <v>7089</v>
      </c>
      <c r="M38" s="8">
        <v>7625</v>
      </c>
      <c r="N38" s="22">
        <f>ROUND(4333*0.08,2)</f>
        <v>346.64</v>
      </c>
      <c r="O38" s="8">
        <v>366</v>
      </c>
      <c r="P38" s="8">
        <f t="shared" si="11"/>
        <v>19.36</v>
      </c>
      <c r="Q38" s="8">
        <f t="shared" si="12"/>
        <v>141.78</v>
      </c>
      <c r="R38" s="8">
        <f t="shared" ref="R38:R44" si="14">ROUND(M38*0.02,2)</f>
        <v>152.5</v>
      </c>
      <c r="S38" s="8">
        <f t="shared" si="10"/>
        <v>10.72</v>
      </c>
      <c r="T38" s="8">
        <f>ROUND(4333*0.005,2)</f>
        <v>21.67</v>
      </c>
      <c r="U38" s="8">
        <f>ROUND(K38*0.005,2)</f>
        <v>22.88</v>
      </c>
      <c r="V38" s="8">
        <f t="shared" si="13"/>
        <v>1.21</v>
      </c>
      <c r="W38" s="8">
        <f t="shared" si="9"/>
        <v>31.29</v>
      </c>
      <c r="X38" s="8">
        <v>4</v>
      </c>
      <c r="Y38" s="8">
        <v>5</v>
      </c>
      <c r="Z38" s="28">
        <f t="shared" si="4"/>
        <v>135.88</v>
      </c>
      <c r="AA38" s="29" t="s">
        <v>120</v>
      </c>
    </row>
    <row r="39" spans="1:27" s="1" customFormat="1" ht="30" customHeight="1">
      <c r="A39" s="12">
        <v>34</v>
      </c>
      <c r="B39" s="9" t="s">
        <v>88</v>
      </c>
      <c r="C39" s="8" t="s">
        <v>89</v>
      </c>
      <c r="D39" s="8" t="s">
        <v>37</v>
      </c>
      <c r="E39" s="15" t="s">
        <v>90</v>
      </c>
      <c r="F39" s="8" t="s">
        <v>57</v>
      </c>
      <c r="G39" s="8" t="s">
        <v>40</v>
      </c>
      <c r="H39" s="8"/>
      <c r="I39" s="8" t="s">
        <v>41</v>
      </c>
      <c r="J39" s="8"/>
      <c r="K39" s="8"/>
      <c r="L39" s="8">
        <v>7089</v>
      </c>
      <c r="M39" s="8">
        <v>7625</v>
      </c>
      <c r="N39" s="8"/>
      <c r="O39" s="8"/>
      <c r="P39" s="8"/>
      <c r="Q39" s="8">
        <f t="shared" si="12"/>
        <v>141.78</v>
      </c>
      <c r="R39" s="8">
        <f t="shared" si="14"/>
        <v>152.5</v>
      </c>
      <c r="S39" s="8">
        <f t="shared" si="10"/>
        <v>10.72</v>
      </c>
      <c r="T39" s="8"/>
      <c r="U39" s="8"/>
      <c r="V39" s="8"/>
      <c r="W39" s="8">
        <f t="shared" si="9"/>
        <v>10.72</v>
      </c>
      <c r="X39" s="8"/>
      <c r="Y39" s="8">
        <v>8</v>
      </c>
      <c r="Z39" s="28">
        <f t="shared" si="4"/>
        <v>85.76</v>
      </c>
      <c r="AA39" s="29" t="s">
        <v>120</v>
      </c>
    </row>
    <row r="40" spans="1:27" s="1" customFormat="1" ht="36" customHeight="1">
      <c r="A40" s="12">
        <v>35</v>
      </c>
      <c r="B40" s="9" t="s">
        <v>91</v>
      </c>
      <c r="C40" s="8" t="s">
        <v>96</v>
      </c>
      <c r="D40" s="8" t="s">
        <v>37</v>
      </c>
      <c r="E40" s="8" t="s">
        <v>97</v>
      </c>
      <c r="F40" s="8" t="s">
        <v>57</v>
      </c>
      <c r="G40" s="8" t="s">
        <v>40</v>
      </c>
      <c r="H40" s="8"/>
      <c r="I40" s="8" t="s">
        <v>41</v>
      </c>
      <c r="J40" s="8"/>
      <c r="K40" s="8"/>
      <c r="L40" s="8">
        <v>7089</v>
      </c>
      <c r="M40" s="8">
        <v>7625</v>
      </c>
      <c r="N40" s="8"/>
      <c r="O40" s="8"/>
      <c r="P40" s="8"/>
      <c r="Q40" s="8">
        <f t="shared" si="12"/>
        <v>141.78</v>
      </c>
      <c r="R40" s="8">
        <f t="shared" si="14"/>
        <v>152.5</v>
      </c>
      <c r="S40" s="8">
        <f t="shared" si="10"/>
        <v>10.72</v>
      </c>
      <c r="T40" s="8"/>
      <c r="U40" s="8"/>
      <c r="V40" s="8"/>
      <c r="W40" s="8">
        <f t="shared" si="9"/>
        <v>10.72</v>
      </c>
      <c r="X40" s="8"/>
      <c r="Y40" s="8">
        <v>8</v>
      </c>
      <c r="Z40" s="28">
        <f t="shared" si="4"/>
        <v>85.76</v>
      </c>
      <c r="AA40" s="29" t="s">
        <v>120</v>
      </c>
    </row>
    <row r="41" spans="1:27" s="1" customFormat="1" ht="24">
      <c r="A41" s="12">
        <v>36</v>
      </c>
      <c r="B41" s="38" t="s">
        <v>98</v>
      </c>
      <c r="C41" s="8" t="s">
        <v>99</v>
      </c>
      <c r="D41" s="8" t="s">
        <v>37</v>
      </c>
      <c r="E41" s="15" t="s">
        <v>100</v>
      </c>
      <c r="F41" s="8" t="s">
        <v>57</v>
      </c>
      <c r="G41" s="8" t="s">
        <v>84</v>
      </c>
      <c r="H41" s="8"/>
      <c r="I41" s="8" t="s">
        <v>41</v>
      </c>
      <c r="J41" s="8"/>
      <c r="K41" s="8"/>
      <c r="L41" s="8">
        <v>7089</v>
      </c>
      <c r="M41" s="8">
        <v>7625</v>
      </c>
      <c r="N41" s="8"/>
      <c r="O41" s="8"/>
      <c r="P41" s="8"/>
      <c r="Q41" s="8">
        <f t="shared" si="12"/>
        <v>141.78</v>
      </c>
      <c r="R41" s="8">
        <f t="shared" si="14"/>
        <v>152.5</v>
      </c>
      <c r="S41" s="8">
        <f t="shared" si="10"/>
        <v>10.72</v>
      </c>
      <c r="T41" s="8"/>
      <c r="U41" s="8"/>
      <c r="V41" s="8"/>
      <c r="W41" s="8">
        <f t="shared" si="9"/>
        <v>10.72</v>
      </c>
      <c r="X41" s="8"/>
      <c r="Y41" s="8">
        <v>6</v>
      </c>
      <c r="Z41" s="28">
        <f t="shared" si="4"/>
        <v>64.319999999999993</v>
      </c>
      <c r="AA41" s="29" t="s">
        <v>120</v>
      </c>
    </row>
    <row r="42" spans="1:27" s="1" customFormat="1" ht="24">
      <c r="A42" s="12">
        <v>37</v>
      </c>
      <c r="B42" s="40"/>
      <c r="C42" s="15" t="s">
        <v>101</v>
      </c>
      <c r="D42" s="15" t="s">
        <v>44</v>
      </c>
      <c r="E42" s="15" t="s">
        <v>102</v>
      </c>
      <c r="F42" s="8" t="s">
        <v>57</v>
      </c>
      <c r="G42" s="8" t="s">
        <v>58</v>
      </c>
      <c r="H42" s="8" t="s">
        <v>59</v>
      </c>
      <c r="I42" s="8" t="s">
        <v>41</v>
      </c>
      <c r="J42" s="24">
        <v>4420</v>
      </c>
      <c r="K42" s="25">
        <v>4575</v>
      </c>
      <c r="L42" s="8">
        <v>7089</v>
      </c>
      <c r="M42" s="8">
        <v>7625</v>
      </c>
      <c r="N42" s="22">
        <f>ROUND(4420*0.08,2)</f>
        <v>353.6</v>
      </c>
      <c r="O42" s="8">
        <v>366</v>
      </c>
      <c r="P42" s="8">
        <f>O42-N42</f>
        <v>12.4</v>
      </c>
      <c r="Q42" s="8">
        <f t="shared" si="12"/>
        <v>141.78</v>
      </c>
      <c r="R42" s="8">
        <f t="shared" si="14"/>
        <v>152.5</v>
      </c>
      <c r="S42" s="8">
        <f t="shared" si="10"/>
        <v>10.72</v>
      </c>
      <c r="T42" s="8">
        <f>ROUND(4420*0.005,2)</f>
        <v>22.1</v>
      </c>
      <c r="U42" s="8">
        <f>ROUND(K42*0.005,2)</f>
        <v>22.88</v>
      </c>
      <c r="V42" s="8">
        <f t="shared" si="13"/>
        <v>0.77999999999999803</v>
      </c>
      <c r="W42" s="8">
        <f t="shared" si="9"/>
        <v>23.9</v>
      </c>
      <c r="X42" s="8">
        <v>4</v>
      </c>
      <c r="Y42" s="8">
        <v>5</v>
      </c>
      <c r="Z42" s="28">
        <f t="shared" si="4"/>
        <v>106.32</v>
      </c>
      <c r="AA42" s="29" t="s">
        <v>120</v>
      </c>
    </row>
    <row r="43" spans="1:27" s="1" customFormat="1" ht="32.1" customHeight="1">
      <c r="A43" s="12">
        <v>38</v>
      </c>
      <c r="B43" s="9" t="s">
        <v>103</v>
      </c>
      <c r="C43" s="17" t="s">
        <v>110</v>
      </c>
      <c r="D43" s="8" t="s">
        <v>44</v>
      </c>
      <c r="E43" s="8" t="s">
        <v>111</v>
      </c>
      <c r="F43" s="8" t="s">
        <v>57</v>
      </c>
      <c r="G43" s="17" t="s">
        <v>59</v>
      </c>
      <c r="H43" s="17"/>
      <c r="I43" s="17" t="s">
        <v>41</v>
      </c>
      <c r="J43" s="8"/>
      <c r="K43" s="17"/>
      <c r="L43" s="8">
        <v>7089</v>
      </c>
      <c r="M43" s="8">
        <v>7625</v>
      </c>
      <c r="N43" s="8"/>
      <c r="O43" s="8"/>
      <c r="P43" s="8"/>
      <c r="Q43" s="8">
        <f t="shared" si="12"/>
        <v>141.78</v>
      </c>
      <c r="R43" s="8">
        <f t="shared" si="14"/>
        <v>152.5</v>
      </c>
      <c r="S43" s="8">
        <f t="shared" si="10"/>
        <v>10.72</v>
      </c>
      <c r="T43" s="8"/>
      <c r="U43" s="8"/>
      <c r="V43" s="8"/>
      <c r="W43" s="8">
        <f t="shared" si="9"/>
        <v>10.72</v>
      </c>
      <c r="X43" s="8"/>
      <c r="Y43" s="8">
        <v>2</v>
      </c>
      <c r="Z43" s="28">
        <f t="shared" si="4"/>
        <v>21.44</v>
      </c>
      <c r="AA43" s="29" t="s">
        <v>120</v>
      </c>
    </row>
    <row r="44" spans="1:27" s="1" customFormat="1" ht="32.1" customHeight="1">
      <c r="A44" s="12">
        <v>39</v>
      </c>
      <c r="B44" s="9" t="s">
        <v>117</v>
      </c>
      <c r="C44" s="8" t="s">
        <v>118</v>
      </c>
      <c r="D44" s="8" t="s">
        <v>37</v>
      </c>
      <c r="E44" s="8" t="s">
        <v>119</v>
      </c>
      <c r="F44" s="8" t="s">
        <v>57</v>
      </c>
      <c r="G44" s="8" t="s">
        <v>40</v>
      </c>
      <c r="H44" s="8"/>
      <c r="I44" s="8" t="s">
        <v>41</v>
      </c>
      <c r="J44" s="8"/>
      <c r="K44" s="8"/>
      <c r="L44" s="8">
        <v>7089</v>
      </c>
      <c r="M44" s="8">
        <v>7625</v>
      </c>
      <c r="N44" s="8"/>
      <c r="O44" s="8"/>
      <c r="P44" s="8"/>
      <c r="Q44" s="8">
        <f t="shared" si="12"/>
        <v>141.78</v>
      </c>
      <c r="R44" s="8">
        <f t="shared" si="14"/>
        <v>152.5</v>
      </c>
      <c r="S44" s="8">
        <f t="shared" si="10"/>
        <v>10.72</v>
      </c>
      <c r="T44" s="8"/>
      <c r="U44" s="8"/>
      <c r="V44" s="8"/>
      <c r="W44" s="8">
        <f t="shared" si="9"/>
        <v>10.72</v>
      </c>
      <c r="X44" s="8"/>
      <c r="Y44" s="8">
        <v>8</v>
      </c>
      <c r="Z44" s="28">
        <f t="shared" si="4"/>
        <v>85.76</v>
      </c>
      <c r="AA44" s="29" t="s">
        <v>120</v>
      </c>
    </row>
  </sheetData>
  <autoFilter ref="A5:AA44">
    <extLst/>
  </autoFilter>
  <mergeCells count="28">
    <mergeCell ref="AA3:AA4"/>
    <mergeCell ref="G3:I4"/>
    <mergeCell ref="B30:B33"/>
    <mergeCell ref="B34:B35"/>
    <mergeCell ref="B37:B38"/>
    <mergeCell ref="B41:B42"/>
    <mergeCell ref="C3:C4"/>
    <mergeCell ref="B6:B13"/>
    <mergeCell ref="B14:B17"/>
    <mergeCell ref="B19:B21"/>
    <mergeCell ref="B25:B27"/>
    <mergeCell ref="B28:B29"/>
    <mergeCell ref="A1:B1"/>
    <mergeCell ref="A2:AA2"/>
    <mergeCell ref="J3:K3"/>
    <mergeCell ref="L3:M3"/>
    <mergeCell ref="N3:P3"/>
    <mergeCell ref="Q3:S3"/>
    <mergeCell ref="T3:V3"/>
    <mergeCell ref="A3:A4"/>
    <mergeCell ref="B3:B4"/>
    <mergeCell ref="D3:D4"/>
    <mergeCell ref="E3:E4"/>
    <mergeCell ref="F3:F4"/>
    <mergeCell ref="W3:W4"/>
    <mergeCell ref="X3:X4"/>
    <mergeCell ref="Y3:Y4"/>
    <mergeCell ref="Z3:Z4"/>
  </mergeCells>
  <phoneticPr fontId="16" type="noConversion"/>
  <dataValidations count="1">
    <dataValidation type="list" allowBlank="1" showInputMessage="1" showErrorMessage="1" sqref="D18 D14:D17">
      <formula1>"男,女"</formula1>
    </dataValidation>
  </dataValidations>
  <printOptions horizontalCentered="1"/>
  <pageMargins left="0.31388888888888899" right="0.31388888888888899" top="0.35416666666666702" bottom="0.35416666666666702" header="0.31388888888888899" footer="0.31388888888888899"/>
  <pageSetup paperSize="9"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2021-06-08T06:02:00Z</cp:lastPrinted>
  <dcterms:created xsi:type="dcterms:W3CDTF">2006-09-13T11:21:00Z</dcterms:created>
  <dcterms:modified xsi:type="dcterms:W3CDTF">2023-12-07T10:34:30Z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E3A85693D10545198406A313C45F4945_12</vt:lpwstr>
  </property>
</Properties>
</file>