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firstSheet="1" activeTab="1"/>
  </bookViews>
  <sheets>
    <sheet name="补差审批表（团场）" sheetId="2" state="hidden" r:id="rId1"/>
    <sheet name="公示表" sheetId="1" r:id="rId2"/>
    <sheet name="Sheet1" sheetId="7" state="hidden" r:id="rId3"/>
    <sheet name="补差202101-10" sheetId="6" state="hidden" r:id="rId4"/>
  </sheets>
  <externalReferences>
    <externalReference r:id="rId5"/>
  </externalReferences>
  <definedNames>
    <definedName name="_xlnm._FilterDatabase" localSheetId="1" hidden="1">公示表!$A$5:$XEV$121</definedName>
    <definedName name="_xlnm._FilterDatabase" localSheetId="2" hidden="1">Sheet1!$A$1:$AE$78</definedName>
    <definedName name="_xlnm.Print_Area" localSheetId="1">公示表!$A$1:$AA$121</definedName>
  </definedNames>
  <calcPr calcId="144525"/>
</workbook>
</file>

<file path=xl/sharedStrings.xml><?xml version="1.0" encoding="utf-8"?>
<sst xmlns="http://schemas.openxmlformats.org/spreadsheetml/2006/main" count="1278" uniqueCount="310">
  <si>
    <t>20  年企业新招用劳动者社会保险补贴补差审批表</t>
  </si>
  <si>
    <t>申请补贴数额</t>
  </si>
  <si>
    <r>
      <rPr>
        <u/>
        <sz val="12"/>
        <color indexed="8"/>
        <rFont val="仿宋_GB2312"/>
        <charset val="134"/>
      </rPr>
      <t xml:space="preserve">                  </t>
    </r>
    <r>
      <rPr>
        <sz val="12"/>
        <color indexed="8"/>
        <rFont val="仿宋_GB2312"/>
        <charset val="134"/>
      </rPr>
      <t>元</t>
    </r>
  </si>
  <si>
    <t>代缴社会保险费金额                 （含个人缴费部分）</t>
  </si>
  <si>
    <r>
      <rPr>
        <sz val="12"/>
        <color indexed="8"/>
        <rFont val="仿宋_GB2312"/>
        <charset val="134"/>
      </rPr>
      <t>其中：基本养老保险：</t>
    </r>
    <r>
      <rPr>
        <u/>
        <sz val="12"/>
        <color indexed="8"/>
        <rFont val="仿宋_GB2312"/>
        <charset val="134"/>
      </rPr>
      <t xml:space="preserve">        </t>
    </r>
    <r>
      <rPr>
        <sz val="12"/>
        <color indexed="8"/>
        <rFont val="仿宋_GB2312"/>
        <charset val="134"/>
      </rPr>
      <t>元（其中：企业</t>
    </r>
    <r>
      <rPr>
        <u/>
        <sz val="12"/>
        <color indexed="8"/>
        <rFont val="仿宋_GB2312"/>
        <charset val="134"/>
      </rPr>
      <t xml:space="preserve">        </t>
    </r>
    <r>
      <rPr>
        <sz val="12"/>
        <color indexed="8"/>
        <rFont val="仿宋_GB2312"/>
        <charset val="134"/>
      </rPr>
      <t>元，个人</t>
    </r>
    <r>
      <rPr>
        <u/>
        <sz val="12"/>
        <color indexed="8"/>
        <rFont val="仿宋_GB2312"/>
        <charset val="134"/>
      </rPr>
      <t xml:space="preserve">      </t>
    </r>
    <r>
      <rPr>
        <sz val="12"/>
        <color indexed="8"/>
        <rFont val="仿宋_GB2312"/>
        <charset val="134"/>
      </rPr>
      <t>元）</t>
    </r>
  </si>
  <si>
    <r>
      <rPr>
        <sz val="12"/>
        <color indexed="8"/>
        <rFont val="仿宋_GB2312"/>
        <charset val="134"/>
      </rPr>
      <t xml:space="preserve">      基本 医疗保险：</t>
    </r>
    <r>
      <rPr>
        <u/>
        <sz val="12"/>
        <color indexed="8"/>
        <rFont val="仿宋_GB2312"/>
        <charset val="134"/>
      </rPr>
      <t xml:space="preserve">        </t>
    </r>
    <r>
      <rPr>
        <sz val="12"/>
        <color indexed="8"/>
        <rFont val="仿宋_GB2312"/>
        <charset val="134"/>
      </rPr>
      <t>元（其中：企业</t>
    </r>
    <r>
      <rPr>
        <u/>
        <sz val="12"/>
        <color indexed="8"/>
        <rFont val="仿宋_GB2312"/>
        <charset val="134"/>
      </rPr>
      <t xml:space="preserve">        </t>
    </r>
    <r>
      <rPr>
        <sz val="12"/>
        <color indexed="8"/>
        <rFont val="仿宋_GB2312"/>
        <charset val="134"/>
      </rPr>
      <t>元，个人</t>
    </r>
    <r>
      <rPr>
        <u/>
        <sz val="12"/>
        <color indexed="8"/>
        <rFont val="仿宋_GB2312"/>
        <charset val="134"/>
      </rPr>
      <t xml:space="preserve">      </t>
    </r>
    <r>
      <rPr>
        <sz val="12"/>
        <color indexed="8"/>
        <rFont val="仿宋_GB2312"/>
        <charset val="134"/>
      </rPr>
      <t>元）</t>
    </r>
  </si>
  <si>
    <r>
      <rPr>
        <sz val="12"/>
        <color indexed="8"/>
        <rFont val="仿宋_GB2312"/>
        <charset val="134"/>
      </rPr>
      <t xml:space="preserve">      失业保险：</t>
    </r>
    <r>
      <rPr>
        <u/>
        <sz val="12"/>
        <color indexed="8"/>
        <rFont val="仿宋_GB2312"/>
        <charset val="134"/>
      </rPr>
      <t xml:space="preserve">        </t>
    </r>
    <r>
      <rPr>
        <sz val="12"/>
        <color indexed="8"/>
        <rFont val="仿宋_GB2312"/>
        <charset val="134"/>
      </rPr>
      <t>元（其中：企业</t>
    </r>
    <r>
      <rPr>
        <u/>
        <sz val="12"/>
        <color indexed="8"/>
        <rFont val="仿宋_GB2312"/>
        <charset val="134"/>
      </rPr>
      <t xml:space="preserve">        </t>
    </r>
    <r>
      <rPr>
        <sz val="12"/>
        <color indexed="8"/>
        <rFont val="仿宋_GB2312"/>
        <charset val="134"/>
      </rPr>
      <t>元，个人</t>
    </r>
    <r>
      <rPr>
        <u/>
        <sz val="12"/>
        <color indexed="8"/>
        <rFont val="仿宋_GB2312"/>
        <charset val="134"/>
      </rPr>
      <t xml:space="preserve">      </t>
    </r>
    <r>
      <rPr>
        <sz val="12"/>
        <color indexed="8"/>
        <rFont val="仿宋_GB2312"/>
        <charset val="134"/>
      </rPr>
      <t>元）</t>
    </r>
  </si>
  <si>
    <r>
      <rPr>
        <sz val="12"/>
        <color indexed="8"/>
        <rFont val="仿宋_GB2312"/>
        <charset val="134"/>
      </rPr>
      <t xml:space="preserve">单位招用就业困难人员 </t>
    </r>
    <r>
      <rPr>
        <sz val="12"/>
        <color indexed="8"/>
        <rFont val="仿宋_GB2312"/>
        <charset val="134"/>
      </rPr>
      <t xml:space="preserve">      </t>
    </r>
    <r>
      <rPr>
        <sz val="12"/>
        <color indexed="8"/>
        <rFont val="仿宋_GB2312"/>
        <charset val="134"/>
      </rPr>
      <t>总人数</t>
    </r>
  </si>
  <si>
    <t>单位招用高校毕业生       总人数</t>
  </si>
  <si>
    <t>开户行</t>
  </si>
  <si>
    <t>账号</t>
  </si>
  <si>
    <t>团场社会事务服务中心 初审意见</t>
  </si>
  <si>
    <t>经办人：                    领导签字：</t>
  </si>
  <si>
    <t>单位（盖章）</t>
  </si>
  <si>
    <t xml:space="preserve">                                                   年    月    日</t>
  </si>
  <si>
    <t>团场社会事务办公室    审核意见</t>
  </si>
  <si>
    <r>
      <rPr>
        <sz val="12"/>
        <color indexed="8"/>
        <rFont val="仿宋_GB2312"/>
        <charset val="134"/>
      </rPr>
      <t xml:space="preserve">师社会保险管理部门 </t>
    </r>
    <r>
      <rPr>
        <sz val="12"/>
        <color indexed="8"/>
        <rFont val="仿宋_GB2312"/>
        <charset val="134"/>
      </rPr>
      <t xml:space="preserve">       </t>
    </r>
    <r>
      <rPr>
        <sz val="12"/>
        <color indexed="8"/>
        <rFont val="仿宋_GB2312"/>
        <charset val="134"/>
      </rPr>
      <t>核查意见</t>
    </r>
  </si>
  <si>
    <r>
      <rPr>
        <sz val="12"/>
        <color indexed="8"/>
        <rFont val="仿宋_GB2312"/>
        <charset val="134"/>
      </rPr>
      <t xml:space="preserve">    此次申报企业</t>
    </r>
    <r>
      <rPr>
        <u/>
        <sz val="12"/>
        <color indexed="8"/>
        <rFont val="仿宋_GB2312"/>
        <charset val="134"/>
      </rPr>
      <t xml:space="preserve">      </t>
    </r>
    <r>
      <rPr>
        <sz val="12"/>
        <color indexed="8"/>
        <rFont val="仿宋_GB2312"/>
        <charset val="134"/>
      </rPr>
      <t>个，共计</t>
    </r>
    <r>
      <rPr>
        <u/>
        <sz val="12"/>
        <color indexed="8"/>
        <rFont val="仿宋_GB2312"/>
        <charset val="134"/>
      </rPr>
      <t xml:space="preserve">     </t>
    </r>
    <r>
      <rPr>
        <sz val="12"/>
        <color indexed="8"/>
        <rFont val="仿宋_GB2312"/>
        <charset val="134"/>
      </rPr>
      <t>人，经核查</t>
    </r>
    <r>
      <rPr>
        <u/>
        <sz val="12"/>
        <color indexed="8"/>
        <rFont val="仿宋_GB2312"/>
        <charset val="134"/>
      </rPr>
      <t xml:space="preserve">     </t>
    </r>
    <r>
      <rPr>
        <sz val="12"/>
        <color indexed="8"/>
        <rFont val="仿宋_GB2312"/>
        <charset val="134"/>
      </rPr>
      <t>年</t>
    </r>
    <r>
      <rPr>
        <u/>
        <sz val="12"/>
        <color indexed="8"/>
        <rFont val="仿宋_GB2312"/>
        <charset val="134"/>
      </rPr>
      <t xml:space="preserve">    </t>
    </r>
    <r>
      <rPr>
        <sz val="12"/>
        <color indexed="8"/>
        <rFont val="仿宋_GB2312"/>
        <charset val="134"/>
      </rPr>
      <t>月—</t>
    </r>
    <r>
      <rPr>
        <u/>
        <sz val="12"/>
        <color indexed="8"/>
        <rFont val="仿宋_GB2312"/>
        <charset val="134"/>
      </rPr>
      <t xml:space="preserve">    </t>
    </r>
    <r>
      <rPr>
        <sz val="12"/>
        <color indexed="8"/>
        <rFont val="仿宋_GB2312"/>
        <charset val="134"/>
      </rPr>
      <t>月社会保险缴费记录，其中补差</t>
    </r>
    <r>
      <rPr>
        <u/>
        <sz val="12"/>
        <color indexed="8"/>
        <rFont val="仿宋_GB2312"/>
        <charset val="134"/>
      </rPr>
      <t xml:space="preserve">      </t>
    </r>
    <r>
      <rPr>
        <sz val="12"/>
        <color indexed="8"/>
        <rFont val="仿宋_GB2312"/>
        <charset val="134"/>
      </rPr>
      <t>人（基本养老保险补差：</t>
    </r>
    <r>
      <rPr>
        <u/>
        <sz val="12"/>
        <color indexed="8"/>
        <rFont val="仿宋_GB2312"/>
        <charset val="134"/>
      </rPr>
      <t xml:space="preserve">         </t>
    </r>
    <r>
      <rPr>
        <sz val="12"/>
        <color indexed="8"/>
        <rFont val="仿宋_GB2312"/>
        <charset val="134"/>
      </rPr>
      <t>元、基本医疗保险补差：</t>
    </r>
    <r>
      <rPr>
        <u/>
        <sz val="12"/>
        <color indexed="8"/>
        <rFont val="仿宋_GB2312"/>
        <charset val="134"/>
      </rPr>
      <t xml:space="preserve">         </t>
    </r>
    <r>
      <rPr>
        <sz val="12"/>
        <color indexed="8"/>
        <rFont val="仿宋_GB2312"/>
        <charset val="134"/>
      </rPr>
      <t>元、失业保险补差：</t>
    </r>
    <r>
      <rPr>
        <u/>
        <sz val="12"/>
        <color indexed="8"/>
        <rFont val="仿宋_GB2312"/>
        <charset val="134"/>
      </rPr>
      <t xml:space="preserve">         </t>
    </r>
    <r>
      <rPr>
        <sz val="12"/>
        <color indexed="8"/>
        <rFont val="仿宋_GB2312"/>
        <charset val="134"/>
      </rPr>
      <t xml:space="preserve">元）。                                                                                   </t>
    </r>
    <r>
      <rPr>
        <sz val="12"/>
        <color indexed="8"/>
        <rFont val="仿宋_GB2312"/>
        <charset val="134"/>
      </rPr>
      <t xml:space="preserve">                                                                                   </t>
    </r>
  </si>
  <si>
    <t xml:space="preserve">                                        年    月    日</t>
  </si>
  <si>
    <t>师公共就业和人才服务局复核意见</t>
  </si>
  <si>
    <r>
      <rPr>
        <sz val="12"/>
        <color indexed="8"/>
        <rFont val="仿宋_GB2312"/>
        <charset val="134"/>
      </rPr>
      <t xml:space="preserve">    此次申报企业新招用劳动者社会保险补贴补差</t>
    </r>
    <r>
      <rPr>
        <u/>
        <sz val="12"/>
        <color indexed="8"/>
        <rFont val="仿宋_GB2312"/>
        <charset val="134"/>
      </rPr>
      <t xml:space="preserve">     </t>
    </r>
    <r>
      <rPr>
        <sz val="12"/>
        <color indexed="8"/>
        <rFont val="仿宋_GB2312"/>
        <charset val="134"/>
      </rPr>
      <t>人，补贴补差金额合计</t>
    </r>
    <r>
      <rPr>
        <u/>
        <sz val="12"/>
        <color indexed="8"/>
        <rFont val="仿宋_GB2312"/>
        <charset val="134"/>
      </rPr>
      <t xml:space="preserve">       </t>
    </r>
    <r>
      <rPr>
        <sz val="12"/>
        <color indexed="8"/>
        <rFont val="仿宋_GB2312"/>
        <charset val="134"/>
      </rPr>
      <t>万元，经审核，符合申领社会保险补贴补差</t>
    </r>
    <r>
      <rPr>
        <u/>
        <sz val="12"/>
        <color indexed="8"/>
        <rFont val="仿宋_GB2312"/>
        <charset val="134"/>
      </rPr>
      <t xml:space="preserve">      </t>
    </r>
    <r>
      <rPr>
        <sz val="12"/>
        <color indexed="8"/>
        <rFont val="仿宋_GB2312"/>
        <charset val="134"/>
      </rPr>
      <t>人，补贴补差金额合计</t>
    </r>
    <r>
      <rPr>
        <u/>
        <sz val="12"/>
        <color indexed="8"/>
        <rFont val="仿宋_GB2312"/>
        <charset val="134"/>
      </rPr>
      <t xml:space="preserve">        </t>
    </r>
    <r>
      <rPr>
        <sz val="12"/>
        <color indexed="8"/>
        <rFont val="仿宋_GB2312"/>
        <charset val="134"/>
      </rPr>
      <t>万元。</t>
    </r>
  </si>
  <si>
    <t xml:space="preserve">经办人：         审核人：           领导签章：   </t>
  </si>
  <si>
    <t xml:space="preserve">  单位（盖章）</t>
  </si>
  <si>
    <t xml:space="preserve">                                         年    月    日  </t>
  </si>
  <si>
    <t>师人力资源和社会保障局审批意见</t>
  </si>
  <si>
    <t>领导签章：</t>
  </si>
  <si>
    <t xml:space="preserve">                               年    月    日</t>
  </si>
  <si>
    <t xml:space="preserve">附件5 </t>
  </si>
  <si>
    <t>2023年拟拨付新疆天润乳业股份有限公司社会保险补贴补差花名册</t>
  </si>
  <si>
    <t>序号</t>
  </si>
  <si>
    <t>申报企业名称</t>
  </si>
  <si>
    <t>姓名</t>
  </si>
  <si>
    <t>性别</t>
  </si>
  <si>
    <t>身份证号码</t>
  </si>
  <si>
    <t>人员身份类别</t>
  </si>
  <si>
    <r>
      <rPr>
        <sz val="10"/>
        <rFont val="仿宋_GB2312"/>
        <family val="3"/>
        <charset val="134"/>
      </rPr>
      <t>补贴补差起</t>
    </r>
    <r>
      <rPr>
        <sz val="10"/>
        <rFont val="Times New Roman"/>
        <family val="1"/>
        <charset val="0"/>
      </rPr>
      <t>-</t>
    </r>
    <r>
      <rPr>
        <sz val="10"/>
        <rFont val="仿宋_GB2312"/>
        <family val="3"/>
        <charset val="134"/>
      </rPr>
      <t>止月份</t>
    </r>
  </si>
  <si>
    <r>
      <rPr>
        <sz val="10"/>
        <rFont val="仿宋_GB2312"/>
        <family val="3"/>
        <charset val="134"/>
      </rPr>
      <t>基本养老、失业保险缴费基数</t>
    </r>
  </si>
  <si>
    <r>
      <rPr>
        <sz val="10"/>
        <rFont val="仿宋_GB2312"/>
        <family val="3"/>
        <charset val="134"/>
      </rPr>
      <t>基本医疗保险缴费基数</t>
    </r>
  </si>
  <si>
    <r>
      <rPr>
        <sz val="10"/>
        <rFont val="仿宋_GB2312"/>
        <family val="3"/>
        <charset val="134"/>
      </rPr>
      <t>基本养老保险（元</t>
    </r>
    <r>
      <rPr>
        <sz val="10"/>
        <rFont val="Times New Roman"/>
        <family val="1"/>
        <charset val="0"/>
      </rPr>
      <t>/</t>
    </r>
    <r>
      <rPr>
        <sz val="10"/>
        <rFont val="仿宋_GB2312"/>
        <family val="3"/>
        <charset val="134"/>
      </rPr>
      <t>月）（</t>
    </r>
    <r>
      <rPr>
        <sz val="10"/>
        <rFont val="Times New Roman"/>
        <family val="1"/>
        <charset val="0"/>
      </rPr>
      <t>16%</t>
    </r>
    <r>
      <rPr>
        <sz val="10"/>
        <rFont val="仿宋_GB2312"/>
        <family val="3"/>
        <charset val="134"/>
      </rPr>
      <t>）</t>
    </r>
  </si>
  <si>
    <r>
      <rPr>
        <sz val="10"/>
        <rFont val="仿宋_GB2312"/>
        <family val="3"/>
        <charset val="134"/>
      </rPr>
      <t>基本医疗保险（元</t>
    </r>
    <r>
      <rPr>
        <sz val="10"/>
        <rFont val="Times New Roman"/>
        <family val="1"/>
        <charset val="0"/>
      </rPr>
      <t>/</t>
    </r>
    <r>
      <rPr>
        <sz val="10"/>
        <rFont val="仿宋_GB2312"/>
        <family val="3"/>
        <charset val="134"/>
      </rPr>
      <t>月）（</t>
    </r>
    <r>
      <rPr>
        <sz val="10"/>
        <rFont val="Times New Roman"/>
        <family val="1"/>
        <charset val="0"/>
      </rPr>
      <t>9%</t>
    </r>
    <r>
      <rPr>
        <sz val="10"/>
        <rFont val="仿宋_GB2312"/>
        <family val="3"/>
        <charset val="134"/>
      </rPr>
      <t>）</t>
    </r>
  </si>
  <si>
    <r>
      <rPr>
        <sz val="10"/>
        <rFont val="仿宋_GB2312"/>
        <family val="3"/>
        <charset val="134"/>
      </rPr>
      <t>失业保险（元</t>
    </r>
    <r>
      <rPr>
        <sz val="10"/>
        <rFont val="Times New Roman"/>
        <family val="1"/>
        <charset val="0"/>
      </rPr>
      <t>/</t>
    </r>
    <r>
      <rPr>
        <sz val="10"/>
        <rFont val="仿宋_GB2312"/>
        <family val="3"/>
        <charset val="134"/>
      </rPr>
      <t>月）</t>
    </r>
    <r>
      <rPr>
        <sz val="10"/>
        <rFont val="Times New Roman"/>
        <family val="1"/>
        <charset val="0"/>
      </rPr>
      <t xml:space="preserve">           </t>
    </r>
    <r>
      <rPr>
        <sz val="10"/>
        <rFont val="仿宋_GB2312"/>
        <family val="3"/>
        <charset val="134"/>
      </rPr>
      <t>（</t>
    </r>
    <r>
      <rPr>
        <sz val="10"/>
        <rFont val="Times New Roman"/>
        <family val="1"/>
        <charset val="0"/>
      </rPr>
      <t>0.5%</t>
    </r>
    <r>
      <rPr>
        <sz val="10"/>
        <rFont val="仿宋_GB2312"/>
        <family val="3"/>
        <charset val="134"/>
      </rPr>
      <t>）</t>
    </r>
  </si>
  <si>
    <r>
      <t xml:space="preserve">补贴补差小计   </t>
    </r>
    <r>
      <rPr>
        <sz val="11"/>
        <color indexed="8"/>
        <rFont val="仿宋_GB2312"/>
        <family val="3"/>
        <charset val="134"/>
      </rPr>
      <t>（元/月）</t>
    </r>
  </si>
  <si>
    <t>养老、失业补差月数</t>
  </si>
  <si>
    <r>
      <rPr>
        <sz val="10"/>
        <rFont val="仿宋_GB2312"/>
        <family val="3"/>
        <charset val="134"/>
      </rPr>
      <t>医疗补贴月数</t>
    </r>
  </si>
  <si>
    <r>
      <rPr>
        <sz val="10"/>
        <rFont val="仿宋_GB2312"/>
        <family val="3"/>
        <charset val="134"/>
      </rPr>
      <t>补贴补差金额合计（元）</t>
    </r>
  </si>
  <si>
    <t>补贴对象</t>
  </si>
  <si>
    <r>
      <rPr>
        <sz val="10"/>
        <rFont val="仿宋_GB2312"/>
        <family val="3"/>
        <charset val="134"/>
      </rPr>
      <t>原申报缴费基数</t>
    </r>
  </si>
  <si>
    <r>
      <rPr>
        <sz val="10"/>
        <rFont val="仿宋_GB2312"/>
        <family val="3"/>
        <charset val="134"/>
      </rPr>
      <t>实际缴费基数</t>
    </r>
  </si>
  <si>
    <t>原补贴
标准</t>
  </si>
  <si>
    <t>应补贴
标准</t>
  </si>
  <si>
    <t>补贴
补差</t>
  </si>
  <si>
    <t>原补贴标准</t>
  </si>
  <si>
    <t>应补贴标准</t>
  </si>
  <si>
    <t>补贴补差</t>
  </si>
  <si>
    <r>
      <rPr>
        <sz val="9"/>
        <rFont val="Times New Roman"/>
        <family val="1"/>
        <charset val="0"/>
      </rPr>
      <t xml:space="preserve">7 </t>
    </r>
    <r>
      <rPr>
        <sz val="9"/>
        <rFont val="仿宋_GB2312"/>
        <family val="3"/>
        <charset val="134"/>
      </rPr>
      <t>起</t>
    </r>
  </si>
  <si>
    <t>养老、失业</t>
  </si>
  <si>
    <t>医保</t>
  </si>
  <si>
    <t>14=13-12</t>
  </si>
  <si>
    <t>17=16-15</t>
  </si>
  <si>
    <t>20=19-18</t>
  </si>
  <si>
    <t>21=14+17+20</t>
  </si>
  <si>
    <r>
      <rPr>
        <sz val="9"/>
        <rFont val="Times New Roman"/>
        <family val="1"/>
        <charset val="0"/>
      </rPr>
      <t>24=</t>
    </r>
    <r>
      <rPr>
        <sz val="9"/>
        <rFont val="宋体"/>
        <charset val="134"/>
      </rPr>
      <t>（</t>
    </r>
    <r>
      <rPr>
        <sz val="9"/>
        <rFont val="Times New Roman"/>
        <family val="1"/>
        <charset val="0"/>
      </rPr>
      <t>14+20</t>
    </r>
    <r>
      <rPr>
        <sz val="9"/>
        <rFont val="宋体"/>
        <charset val="134"/>
      </rPr>
      <t>）</t>
    </r>
    <r>
      <rPr>
        <sz val="9"/>
        <rFont val="Times New Roman"/>
        <family val="1"/>
        <charset val="0"/>
      </rPr>
      <t>*22+17*23</t>
    </r>
  </si>
  <si>
    <t>新疆天润生物科技股份有限公司</t>
  </si>
  <si>
    <t>周生兴</t>
  </si>
  <si>
    <t>男</t>
  </si>
  <si>
    <t>6223********3930</t>
  </si>
  <si>
    <t>普通劳动者</t>
  </si>
  <si>
    <t>单位缴纳部分</t>
  </si>
  <si>
    <t>新疆天润北亭牧业有限公司</t>
  </si>
  <si>
    <t>王全</t>
  </si>
  <si>
    <t>4221********0935</t>
  </si>
  <si>
    <t>李能占</t>
  </si>
  <si>
    <t>6226********4357</t>
  </si>
  <si>
    <t>古莱斯克孜·如孜</t>
  </si>
  <si>
    <t>女</t>
  </si>
  <si>
    <t>6531********1128</t>
  </si>
  <si>
    <t>凯丽比努尔·玉苏甫</t>
  </si>
  <si>
    <t>6531********0767</t>
  </si>
  <si>
    <t>布威海丽且·穆太力普</t>
  </si>
  <si>
    <t>6531********2620</t>
  </si>
  <si>
    <t>努尔艾力·伊马木</t>
  </si>
  <si>
    <t>6531********2613</t>
  </si>
  <si>
    <t>阿力木·吐尔孙</t>
  </si>
  <si>
    <t>6531********1498</t>
  </si>
  <si>
    <t>萨妮古丽·买买提</t>
  </si>
  <si>
    <t>6531********1420</t>
  </si>
  <si>
    <t>阿瓦古丽·吾斯曼</t>
  </si>
  <si>
    <t>6531********1444</t>
  </si>
  <si>
    <t>新疆天润乳业销售有限公司</t>
  </si>
  <si>
    <t>兰羽</t>
  </si>
  <si>
    <t>6542********0226</t>
  </si>
  <si>
    <t>张晓丽</t>
  </si>
  <si>
    <t>6523********1625</t>
  </si>
  <si>
    <t>剡思佳</t>
  </si>
  <si>
    <t>6523********0029</t>
  </si>
  <si>
    <t>高校毕业生</t>
  </si>
  <si>
    <t>官文清</t>
  </si>
  <si>
    <t>6528********0021</t>
  </si>
  <si>
    <t>戴志伟</t>
  </si>
  <si>
    <t>6501********3212</t>
  </si>
  <si>
    <t>王晓蕊</t>
  </si>
  <si>
    <t>4113********2120</t>
  </si>
  <si>
    <t>张可儿</t>
  </si>
  <si>
    <t>6542********0024</t>
  </si>
  <si>
    <t>廖春</t>
  </si>
  <si>
    <t>4211********0074</t>
  </si>
  <si>
    <t>韩学文</t>
  </si>
  <si>
    <t>6321********6316</t>
  </si>
  <si>
    <t>安凯鑫</t>
  </si>
  <si>
    <t>6523********2536</t>
  </si>
  <si>
    <t>韩赵东</t>
  </si>
  <si>
    <t>6223********8773</t>
  </si>
  <si>
    <t>迪丽努尔·迪力木拉提</t>
  </si>
  <si>
    <t>6541********2322</t>
  </si>
  <si>
    <t>加里哈斯·胡尔曼</t>
  </si>
  <si>
    <t>6501********2837</t>
  </si>
  <si>
    <t>丽娜·达吾列提别克</t>
  </si>
  <si>
    <t>6543********2528</t>
  </si>
  <si>
    <t>喻文丽</t>
  </si>
  <si>
    <t>4127********7941</t>
  </si>
  <si>
    <t>张欢欢</t>
  </si>
  <si>
    <t>6227********326X</t>
  </si>
  <si>
    <t>杨豪学</t>
  </si>
  <si>
    <t>6542********4412</t>
  </si>
  <si>
    <t>严万林</t>
  </si>
  <si>
    <t>6523********3614</t>
  </si>
  <si>
    <t>王坤</t>
  </si>
  <si>
    <t>6531********2711</t>
  </si>
  <si>
    <t>马平</t>
  </si>
  <si>
    <t>6422********1256</t>
  </si>
  <si>
    <t>寇晓萌</t>
  </si>
  <si>
    <t>6522********4026</t>
  </si>
  <si>
    <t>李锐隆</t>
  </si>
  <si>
    <t>6542********0910</t>
  </si>
  <si>
    <t>王昊翔</t>
  </si>
  <si>
    <t>6540********4131</t>
  </si>
  <si>
    <t>陈明辉</t>
  </si>
  <si>
    <t>6523********3015</t>
  </si>
  <si>
    <t>王玉萍</t>
  </si>
  <si>
    <t>6223********2043</t>
  </si>
  <si>
    <t>王艺璇</t>
  </si>
  <si>
    <t>6501********132X</t>
  </si>
  <si>
    <t>尹慧</t>
  </si>
  <si>
    <t>6501********2021</t>
  </si>
  <si>
    <t>刘思慧</t>
  </si>
  <si>
    <t>6523********6424</t>
  </si>
  <si>
    <t>陈晓悦</t>
  </si>
  <si>
    <t>4114********8424</t>
  </si>
  <si>
    <t>梁雅洁</t>
  </si>
  <si>
    <t>6529********5247</t>
  </si>
  <si>
    <t>李冉</t>
  </si>
  <si>
    <t>6530********0026</t>
  </si>
  <si>
    <t>新疆天润烽火台奶牛养殖有限公司</t>
  </si>
  <si>
    <t>马纾薏</t>
  </si>
  <si>
    <t>3412********2823</t>
  </si>
  <si>
    <t>唐萨马力·阿克木</t>
  </si>
  <si>
    <t>6540********0614</t>
  </si>
  <si>
    <t>玛合巴丽·加卡尔</t>
  </si>
  <si>
    <t>6541********2324</t>
  </si>
  <si>
    <t>徐泽曦</t>
  </si>
  <si>
    <t>6522********1817</t>
  </si>
  <si>
    <t>买里根巴特</t>
  </si>
  <si>
    <t>6527********1016</t>
  </si>
  <si>
    <t>吐尔苏娜依·阿布杜热西提</t>
  </si>
  <si>
    <t>6529********4182</t>
  </si>
  <si>
    <t>玉苏甫艾力·木塔力甫</t>
  </si>
  <si>
    <t>6531********3633</t>
  </si>
  <si>
    <t>蒋丹</t>
  </si>
  <si>
    <t>5110********9189</t>
  </si>
  <si>
    <t>谢博义</t>
  </si>
  <si>
    <t>6224********3916</t>
  </si>
  <si>
    <t>朱丹丹</t>
  </si>
  <si>
    <t>6205********4089</t>
  </si>
  <si>
    <t>雪克热提·阿合买提</t>
  </si>
  <si>
    <t>6521********3150</t>
  </si>
  <si>
    <t>则科日亚·玉苏甫</t>
  </si>
  <si>
    <t>6529********4139</t>
  </si>
  <si>
    <t>伊力夏提·玉素甫</t>
  </si>
  <si>
    <t>6528********1714</t>
  </si>
  <si>
    <t>苏比努尔·司拉依力</t>
  </si>
  <si>
    <t>6541********1366</t>
  </si>
  <si>
    <t>马雪龙</t>
  </si>
  <si>
    <t>6543********1513</t>
  </si>
  <si>
    <t>哈力别克·沙那提汗</t>
  </si>
  <si>
    <t>6523********4330</t>
  </si>
  <si>
    <t>马婷</t>
  </si>
  <si>
    <t>6223********3925</t>
  </si>
  <si>
    <t>杨海莲</t>
  </si>
  <si>
    <t>6321********1345</t>
  </si>
  <si>
    <t>张国瑞</t>
  </si>
  <si>
    <t>6223********2013</t>
  </si>
  <si>
    <t>张春玲</t>
  </si>
  <si>
    <t>6203********3028</t>
  </si>
  <si>
    <t>买合木提·阿比力孜</t>
  </si>
  <si>
    <t>6529********0517</t>
  </si>
  <si>
    <t>阿卜杜热合曼·库尔班</t>
  </si>
  <si>
    <t>6531********0612</t>
  </si>
  <si>
    <t>阿卜杜麦吉提·图如普</t>
  </si>
  <si>
    <t>6531********2237</t>
  </si>
  <si>
    <t>个人缴纳部分</t>
  </si>
  <si>
    <t>2021年企业招用高校毕业生社会保险补贴补差花名册（个人缴费部分）</t>
  </si>
  <si>
    <t xml:space="preserve">填报单位（盖章）：新疆天润乳业股份有限公司 </t>
  </si>
  <si>
    <t>族别</t>
  </si>
  <si>
    <t>补贴补差起-止月份</t>
  </si>
  <si>
    <t>基本养老、失业保险缴费基数</t>
  </si>
  <si>
    <t>基本医疗保险缴费基数</t>
  </si>
  <si>
    <t>基本养老保险（元/月）（8%）</t>
  </si>
  <si>
    <t>基本医疗保险（元/月）（2%）</t>
  </si>
  <si>
    <t>失业保险（元/月）           （0.5%）</t>
  </si>
  <si>
    <r>
      <rPr>
        <sz val="12"/>
        <color indexed="8"/>
        <rFont val="宋体"/>
        <charset val="134"/>
      </rPr>
      <t>补贴补差金额小计</t>
    </r>
    <r>
      <rPr>
        <sz val="12"/>
        <color rgb="FF000000"/>
        <rFont val="宋体"/>
        <charset val="134"/>
      </rPr>
      <t>（元/月）</t>
    </r>
  </si>
  <si>
    <t>补贴月数</t>
  </si>
  <si>
    <t>补贴补差金额合计（元）</t>
  </si>
  <si>
    <t>原申报缴费基数</t>
  </si>
  <si>
    <t>实际缴费基数</t>
  </si>
  <si>
    <t>原补贴金额</t>
  </si>
  <si>
    <t>应补贴金额</t>
  </si>
  <si>
    <t>13=12-11</t>
  </si>
  <si>
    <t>16=15-14</t>
  </si>
  <si>
    <t>19=18-17</t>
  </si>
  <si>
    <t>20=13+16+19</t>
  </si>
  <si>
    <t>22=20*21</t>
  </si>
  <si>
    <t>养老</t>
  </si>
  <si>
    <t>医疗</t>
  </si>
  <si>
    <t>失业</t>
  </si>
  <si>
    <t>天润乳业</t>
  </si>
  <si>
    <t>王佳俊</t>
  </si>
  <si>
    <t>1月</t>
  </si>
  <si>
    <t>10月</t>
  </si>
  <si>
    <t>乳业</t>
  </si>
  <si>
    <t>马瑶</t>
  </si>
  <si>
    <t>天润科技</t>
  </si>
  <si>
    <t>康智琛</t>
  </si>
  <si>
    <t>科技</t>
  </si>
  <si>
    <t>李月梅</t>
  </si>
  <si>
    <t>汉族</t>
  </si>
  <si>
    <t>650106199610182020</t>
  </si>
  <si>
    <t>赵涌泽</t>
  </si>
  <si>
    <t>652301199702052013</t>
  </si>
  <si>
    <t>涂卫华</t>
  </si>
  <si>
    <t>654222199509072213</t>
  </si>
  <si>
    <t>周俊宇</t>
  </si>
  <si>
    <t>65232319941001171X</t>
  </si>
  <si>
    <t>梁雅静</t>
  </si>
  <si>
    <t>5月</t>
  </si>
  <si>
    <t>殷娜</t>
  </si>
  <si>
    <t>6月</t>
  </si>
  <si>
    <t>吴凡</t>
  </si>
  <si>
    <t>7月</t>
  </si>
  <si>
    <t>王浩臣</t>
  </si>
  <si>
    <t>8月</t>
  </si>
  <si>
    <t>9月</t>
  </si>
  <si>
    <t>天润销售</t>
  </si>
  <si>
    <t>张泓麓</t>
  </si>
  <si>
    <t>650103199505295518</t>
  </si>
  <si>
    <t>11月</t>
  </si>
  <si>
    <t>销售</t>
  </si>
  <si>
    <t>余洁</t>
  </si>
  <si>
    <t>500101199607075705</t>
  </si>
  <si>
    <t>张晓芳</t>
  </si>
  <si>
    <t>650103199411035547</t>
  </si>
  <si>
    <t>郭秋芳</t>
  </si>
  <si>
    <t>653201199510011087</t>
  </si>
  <si>
    <t>刘肖肖</t>
  </si>
  <si>
    <t>411627199603256429</t>
  </si>
  <si>
    <t>林金鑫</t>
  </si>
  <si>
    <t>65282219960809112X</t>
  </si>
  <si>
    <t>陆文婷</t>
  </si>
  <si>
    <t>650103199702261827</t>
  </si>
  <si>
    <t>王婷</t>
  </si>
  <si>
    <t>510921199701254022</t>
  </si>
  <si>
    <t>姜珑珑</t>
  </si>
  <si>
    <t>654122199703130020</t>
  </si>
  <si>
    <t>张瑾艳</t>
  </si>
  <si>
    <t>62052319950808470X</t>
  </si>
  <si>
    <t>杨斌</t>
  </si>
  <si>
    <t>汉</t>
  </si>
  <si>
    <t>652826199706200815</t>
  </si>
  <si>
    <t>裴蓉</t>
  </si>
  <si>
    <t>63212219980125112X</t>
  </si>
  <si>
    <t>田月荣</t>
  </si>
  <si>
    <t>回族</t>
  </si>
  <si>
    <t>652301199606166846</t>
  </si>
  <si>
    <t>周舒芃</t>
  </si>
  <si>
    <t>654125199607265274</t>
  </si>
  <si>
    <t>冯红业</t>
  </si>
  <si>
    <t>620121199411011411</t>
  </si>
  <si>
    <t>张露露</t>
  </si>
  <si>
    <t>653130199504112769</t>
  </si>
  <si>
    <t>韩宵</t>
  </si>
  <si>
    <t>65270119970221482X</t>
  </si>
  <si>
    <t>周利成</t>
  </si>
  <si>
    <t>65232419990223254X</t>
  </si>
  <si>
    <t>王健霞</t>
  </si>
  <si>
    <t>622727199801110143</t>
  </si>
  <si>
    <t>贺雅风</t>
  </si>
  <si>
    <t>65412419960228252X</t>
  </si>
  <si>
    <t>马端阳</t>
  </si>
  <si>
    <t>652301199706092821</t>
  </si>
  <si>
    <t>黄婉云</t>
  </si>
  <si>
    <t>652722199803050926</t>
  </si>
  <si>
    <t>潘俊华</t>
  </si>
  <si>
    <t>411422199508123393</t>
  </si>
  <si>
    <t>4月</t>
  </si>
  <si>
    <t>天润烽火台</t>
  </si>
  <si>
    <t>张亚玲</t>
  </si>
  <si>
    <t>天润北亭</t>
  </si>
  <si>
    <t>622424199606283916</t>
  </si>
  <si>
    <t>晋至冬</t>
  </si>
  <si>
    <t>合   计</t>
  </si>
  <si>
    <t>领导签字：                                           经办人：                                 年   月   日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</si>
</sst>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m&quot;月&quot;"/>
    <numFmt numFmtId="43" formatCode="_ * #,##0.00_ ;_ * \-#,##0.00_ ;_ * &quot;-&quot;??_ ;_ @_ "/>
    <numFmt numFmtId="177" formatCode="0.00_ "/>
    <numFmt numFmtId="178" formatCode="0_ "/>
  </numFmts>
  <fonts count="45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22"/>
      <color indexed="8"/>
      <name val="方正小标宋简体"/>
      <charset val="134"/>
    </font>
    <font>
      <sz val="12"/>
      <color rgb="FF000000"/>
      <name val="仿宋_GB2312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indexed="8"/>
      <name val="仿宋_GB2312"/>
      <charset val="134"/>
    </font>
    <font>
      <sz val="11"/>
      <name val="宋体"/>
      <charset val="134"/>
      <scheme val="minor"/>
    </font>
    <font>
      <sz val="10"/>
      <color rgb="FF000000"/>
      <name val="仿宋_GB2312"/>
      <charset val="134"/>
    </font>
    <font>
      <sz val="7.5"/>
      <color indexed="8"/>
      <name val="仿宋_GB2312"/>
      <charset val="134"/>
    </font>
    <font>
      <sz val="16"/>
      <color indexed="8"/>
      <name val="仿宋_GB2312"/>
      <charset val="134"/>
    </font>
    <font>
      <sz val="11"/>
      <name val="仿宋_GB2312"/>
      <charset val="134"/>
    </font>
    <font>
      <sz val="12"/>
      <name val="仿宋_GB2312"/>
      <charset val="134"/>
    </font>
    <font>
      <sz val="22"/>
      <name val="方正小标宋简体"/>
      <charset val="134"/>
    </font>
    <font>
      <sz val="10"/>
      <name val="Times New Roman"/>
      <family val="1"/>
      <charset val="0"/>
    </font>
    <font>
      <sz val="9"/>
      <name val="Times New Roman"/>
      <family val="1"/>
      <charset val="0"/>
    </font>
    <font>
      <sz val="9"/>
      <name val="仿宋_GB2312"/>
      <family val="3"/>
      <charset val="134"/>
    </font>
    <font>
      <sz val="11"/>
      <color indexed="8"/>
      <name val="仿宋_GB2312"/>
      <family val="3"/>
      <charset val="134"/>
    </font>
    <font>
      <sz val="10"/>
      <name val="仿宋_GB2312"/>
      <family val="3"/>
      <charset val="134"/>
    </font>
    <font>
      <sz val="11"/>
      <name val="仿宋_GB2312"/>
      <family val="3"/>
      <charset val="134"/>
    </font>
    <font>
      <sz val="10"/>
      <name val="仿宋_GB2312"/>
      <charset val="134"/>
    </font>
    <font>
      <sz val="11"/>
      <color indexed="8"/>
      <name val="仿宋_GB2312"/>
      <charset val="134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Tahoma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u/>
      <sz val="12"/>
      <color indexed="8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4" fillId="3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16" borderId="19" applyNumberFormat="0" applyFont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9" fillId="23" borderId="23" applyNumberFormat="0" applyAlignment="0" applyProtection="0">
      <alignment vertical="center"/>
    </xf>
    <xf numFmtId="0" fontId="41" fillId="23" borderId="17" applyNumberFormat="0" applyAlignment="0" applyProtection="0">
      <alignment vertical="center"/>
    </xf>
    <xf numFmtId="0" fontId="23" fillId="2" borderId="16" applyNumberFormat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6" fillId="0" borderId="0"/>
    <xf numFmtId="0" fontId="32" fillId="0" borderId="0"/>
  </cellStyleXfs>
  <cellXfs count="10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177" fontId="6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9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top" wrapText="1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>
      <alignment vertical="center"/>
    </xf>
    <xf numFmtId="0" fontId="8" fillId="0" borderId="2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4" fillId="0" borderId="2" xfId="0" applyFont="1" applyFill="1" applyBorder="1" applyAlignment="1">
      <alignment horizontal="left" vertical="top" wrapText="1"/>
    </xf>
    <xf numFmtId="177" fontId="4" fillId="0" borderId="2" xfId="0" applyNumberFormat="1" applyFont="1" applyFill="1" applyBorder="1" applyAlignment="1">
      <alignment horizontal="left" vertical="top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49" fontId="12" fillId="0" borderId="2" xfId="50" applyNumberFormat="1" applyFont="1" applyFill="1" applyBorder="1" applyAlignment="1" applyProtection="1">
      <alignment horizontal="center" vertical="center" wrapText="1"/>
      <protection locked="0"/>
    </xf>
    <xf numFmtId="0" fontId="12" fillId="0" borderId="7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 wrapText="1"/>
      <protection locked="0"/>
    </xf>
    <xf numFmtId="49" fontId="12" fillId="0" borderId="2" xfId="0" applyNumberFormat="1" applyFont="1" applyFill="1" applyBorder="1" applyAlignment="1">
      <alignment horizontal="center" vertical="center" wrapText="1"/>
    </xf>
    <xf numFmtId="178" fontId="12" fillId="0" borderId="2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177" fontId="12" fillId="0" borderId="2" xfId="0" applyNumberFormat="1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0" fontId="7" fillId="0" borderId="0" xfId="0" applyFo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10 2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  <cellStyle name="常规 30 4 4" xfId="51"/>
  </cellStyles>
  <dxfs count="2">
    <dxf>
      <font>
        <color indexed="16"/>
      </font>
      <fill>
        <patternFill patternType="solid">
          <fgColor indexed="10"/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34925</xdr:rowOff>
    </xdr:to>
    <xdr:sp>
      <xdr:nvSpPr>
        <xdr:cNvPr id="2" name="Text Box 18"/>
        <xdr:cNvSpPr txBox="1"/>
      </xdr:nvSpPr>
      <xdr:spPr>
        <a:xfrm>
          <a:off x="1600200" y="3175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34925</xdr:rowOff>
    </xdr:to>
    <xdr:sp>
      <xdr:nvSpPr>
        <xdr:cNvPr id="3" name="Text Box 18"/>
        <xdr:cNvSpPr txBox="1"/>
      </xdr:nvSpPr>
      <xdr:spPr>
        <a:xfrm>
          <a:off x="1600200" y="3175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34925</xdr:rowOff>
    </xdr:to>
    <xdr:sp>
      <xdr:nvSpPr>
        <xdr:cNvPr id="4" name="Text Box 18"/>
        <xdr:cNvSpPr txBox="1"/>
      </xdr:nvSpPr>
      <xdr:spPr>
        <a:xfrm>
          <a:off x="1600200" y="3175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34925</xdr:rowOff>
    </xdr:to>
    <xdr:sp>
      <xdr:nvSpPr>
        <xdr:cNvPr id="5" name="Text Box 18"/>
        <xdr:cNvSpPr txBox="1"/>
      </xdr:nvSpPr>
      <xdr:spPr>
        <a:xfrm>
          <a:off x="1600200" y="3175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34925</xdr:rowOff>
    </xdr:to>
    <xdr:sp>
      <xdr:nvSpPr>
        <xdr:cNvPr id="6" name="Text Box 18"/>
        <xdr:cNvSpPr txBox="1"/>
      </xdr:nvSpPr>
      <xdr:spPr>
        <a:xfrm>
          <a:off x="1600200" y="3175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34925</xdr:rowOff>
    </xdr:to>
    <xdr:sp>
      <xdr:nvSpPr>
        <xdr:cNvPr id="7" name="Text Box 18"/>
        <xdr:cNvSpPr txBox="1"/>
      </xdr:nvSpPr>
      <xdr:spPr>
        <a:xfrm>
          <a:off x="1600200" y="3175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34925</xdr:rowOff>
    </xdr:to>
    <xdr:sp>
      <xdr:nvSpPr>
        <xdr:cNvPr id="8" name="Text Box 18"/>
        <xdr:cNvSpPr txBox="1"/>
      </xdr:nvSpPr>
      <xdr:spPr>
        <a:xfrm>
          <a:off x="1600200" y="3175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28575</xdr:rowOff>
    </xdr:to>
    <xdr:sp>
      <xdr:nvSpPr>
        <xdr:cNvPr id="9" name="Text Box 18"/>
        <xdr:cNvSpPr txBox="1"/>
      </xdr:nvSpPr>
      <xdr:spPr>
        <a:xfrm>
          <a:off x="1600200" y="317500"/>
          <a:ext cx="7683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28575</xdr:rowOff>
    </xdr:to>
    <xdr:sp>
      <xdr:nvSpPr>
        <xdr:cNvPr id="10" name="Text Box 18"/>
        <xdr:cNvSpPr txBox="1"/>
      </xdr:nvSpPr>
      <xdr:spPr>
        <a:xfrm>
          <a:off x="1600200" y="317500"/>
          <a:ext cx="7683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28575</xdr:rowOff>
    </xdr:to>
    <xdr:sp>
      <xdr:nvSpPr>
        <xdr:cNvPr id="11" name="Text Box 18"/>
        <xdr:cNvSpPr txBox="1"/>
      </xdr:nvSpPr>
      <xdr:spPr>
        <a:xfrm>
          <a:off x="1600200" y="317500"/>
          <a:ext cx="7683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28575</xdr:rowOff>
    </xdr:to>
    <xdr:sp>
      <xdr:nvSpPr>
        <xdr:cNvPr id="12" name="Text Box 18"/>
        <xdr:cNvSpPr txBox="1"/>
      </xdr:nvSpPr>
      <xdr:spPr>
        <a:xfrm>
          <a:off x="1600200" y="317500"/>
          <a:ext cx="7683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28575</xdr:rowOff>
    </xdr:to>
    <xdr:sp>
      <xdr:nvSpPr>
        <xdr:cNvPr id="13" name="Text Box 18"/>
        <xdr:cNvSpPr txBox="1"/>
      </xdr:nvSpPr>
      <xdr:spPr>
        <a:xfrm>
          <a:off x="1600200" y="317500"/>
          <a:ext cx="7683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28575</xdr:rowOff>
    </xdr:to>
    <xdr:sp>
      <xdr:nvSpPr>
        <xdr:cNvPr id="14" name="Text Box 18"/>
        <xdr:cNvSpPr txBox="1"/>
      </xdr:nvSpPr>
      <xdr:spPr>
        <a:xfrm>
          <a:off x="1600200" y="317500"/>
          <a:ext cx="7683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28575</xdr:rowOff>
    </xdr:to>
    <xdr:sp>
      <xdr:nvSpPr>
        <xdr:cNvPr id="15" name="Text Box 18"/>
        <xdr:cNvSpPr txBox="1"/>
      </xdr:nvSpPr>
      <xdr:spPr>
        <a:xfrm>
          <a:off x="1600200" y="317500"/>
          <a:ext cx="7683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34925</xdr:rowOff>
    </xdr:to>
    <xdr:sp>
      <xdr:nvSpPr>
        <xdr:cNvPr id="16" name="Text Box 18"/>
        <xdr:cNvSpPr txBox="1"/>
      </xdr:nvSpPr>
      <xdr:spPr>
        <a:xfrm>
          <a:off x="1600200" y="3175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34925</xdr:rowOff>
    </xdr:to>
    <xdr:sp>
      <xdr:nvSpPr>
        <xdr:cNvPr id="17" name="Text Box 18"/>
        <xdr:cNvSpPr txBox="1"/>
      </xdr:nvSpPr>
      <xdr:spPr>
        <a:xfrm>
          <a:off x="1600200" y="3175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34925</xdr:rowOff>
    </xdr:to>
    <xdr:sp>
      <xdr:nvSpPr>
        <xdr:cNvPr id="18" name="Text Box 18"/>
        <xdr:cNvSpPr txBox="1"/>
      </xdr:nvSpPr>
      <xdr:spPr>
        <a:xfrm>
          <a:off x="1600200" y="3175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34925</xdr:rowOff>
    </xdr:to>
    <xdr:sp>
      <xdr:nvSpPr>
        <xdr:cNvPr id="19" name="Text Box 18"/>
        <xdr:cNvSpPr txBox="1"/>
      </xdr:nvSpPr>
      <xdr:spPr>
        <a:xfrm>
          <a:off x="1600200" y="3175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34925</xdr:rowOff>
    </xdr:to>
    <xdr:sp>
      <xdr:nvSpPr>
        <xdr:cNvPr id="20" name="Text Box 18"/>
        <xdr:cNvSpPr txBox="1"/>
      </xdr:nvSpPr>
      <xdr:spPr>
        <a:xfrm>
          <a:off x="1600200" y="3175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34925</xdr:rowOff>
    </xdr:to>
    <xdr:sp>
      <xdr:nvSpPr>
        <xdr:cNvPr id="21" name="Text Box 18"/>
        <xdr:cNvSpPr txBox="1"/>
      </xdr:nvSpPr>
      <xdr:spPr>
        <a:xfrm>
          <a:off x="1600200" y="3175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34925</xdr:rowOff>
    </xdr:to>
    <xdr:sp>
      <xdr:nvSpPr>
        <xdr:cNvPr id="22" name="Text Box 18"/>
        <xdr:cNvSpPr txBox="1"/>
      </xdr:nvSpPr>
      <xdr:spPr>
        <a:xfrm>
          <a:off x="1600200" y="3175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3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4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5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6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7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8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9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30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31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32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33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34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35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36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37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38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39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40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41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42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43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44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45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46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47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48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49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0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1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2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3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4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5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6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7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8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9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60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61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62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63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64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65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66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67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68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69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70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71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72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73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74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75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76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77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78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79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80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81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82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83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84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85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86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87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88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89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0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1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2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3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4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5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6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7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8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9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00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01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02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03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04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05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06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07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08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09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10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11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12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13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14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15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16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17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18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19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20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21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22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23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24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25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26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27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28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29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0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1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2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3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4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5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6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7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8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9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40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41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42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43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44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45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46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47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48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49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50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51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52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53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54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55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56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57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58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59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60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61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62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63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64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65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66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67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68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69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70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71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72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73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74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75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76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77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78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79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80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81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82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83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8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8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8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8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8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8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1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1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1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1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1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1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1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1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1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1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2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2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2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2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2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2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2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2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2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2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5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5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5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5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5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5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5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5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5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5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6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6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6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6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6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6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6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6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6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6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7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7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7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7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7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7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7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7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7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7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8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8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8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8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8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8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8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8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8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8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9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9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9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9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9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9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9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9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9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9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30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30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30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30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30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30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30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30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30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30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31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31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31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31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31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31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31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31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31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31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32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32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32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32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32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32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32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32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32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32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33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33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33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33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33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33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33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33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33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33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34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34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34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34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34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34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34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34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34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34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35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35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35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35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35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35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35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35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35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35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36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36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36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36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36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36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36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36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36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36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37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37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37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37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37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37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37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37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37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37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38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38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38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38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38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38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38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38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38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38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39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39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39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39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39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39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39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39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39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39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40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40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40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40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40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40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40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40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40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40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41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41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41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41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41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41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41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41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41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41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42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42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42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42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42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42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42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42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42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42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43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43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43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43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43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43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34925</xdr:rowOff>
    </xdr:to>
    <xdr:sp>
      <xdr:nvSpPr>
        <xdr:cNvPr id="436" name="Text Box 18"/>
        <xdr:cNvSpPr txBox="1"/>
      </xdr:nvSpPr>
      <xdr:spPr>
        <a:xfrm>
          <a:off x="1600200" y="3175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34925</xdr:rowOff>
    </xdr:to>
    <xdr:sp>
      <xdr:nvSpPr>
        <xdr:cNvPr id="437" name="Text Box 18"/>
        <xdr:cNvSpPr txBox="1"/>
      </xdr:nvSpPr>
      <xdr:spPr>
        <a:xfrm>
          <a:off x="1600200" y="3175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34925</xdr:rowOff>
    </xdr:to>
    <xdr:sp>
      <xdr:nvSpPr>
        <xdr:cNvPr id="438" name="Text Box 18"/>
        <xdr:cNvSpPr txBox="1"/>
      </xdr:nvSpPr>
      <xdr:spPr>
        <a:xfrm>
          <a:off x="1600200" y="3175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34925</xdr:rowOff>
    </xdr:to>
    <xdr:sp>
      <xdr:nvSpPr>
        <xdr:cNvPr id="439" name="Text Box 18"/>
        <xdr:cNvSpPr txBox="1"/>
      </xdr:nvSpPr>
      <xdr:spPr>
        <a:xfrm>
          <a:off x="1600200" y="3175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34925</xdr:rowOff>
    </xdr:to>
    <xdr:sp>
      <xdr:nvSpPr>
        <xdr:cNvPr id="440" name="Text Box 18"/>
        <xdr:cNvSpPr txBox="1"/>
      </xdr:nvSpPr>
      <xdr:spPr>
        <a:xfrm>
          <a:off x="1600200" y="3175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34925</xdr:rowOff>
    </xdr:to>
    <xdr:sp>
      <xdr:nvSpPr>
        <xdr:cNvPr id="441" name="Text Box 18"/>
        <xdr:cNvSpPr txBox="1"/>
      </xdr:nvSpPr>
      <xdr:spPr>
        <a:xfrm>
          <a:off x="1600200" y="3175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34925</xdr:rowOff>
    </xdr:to>
    <xdr:sp>
      <xdr:nvSpPr>
        <xdr:cNvPr id="442" name="Text Box 18"/>
        <xdr:cNvSpPr txBox="1"/>
      </xdr:nvSpPr>
      <xdr:spPr>
        <a:xfrm>
          <a:off x="1600200" y="3175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443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444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445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446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447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448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449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450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451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452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453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454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455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456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457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458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459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460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461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462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463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464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465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466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467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468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469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470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471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472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473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474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475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476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477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478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479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480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481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482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483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484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485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486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487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488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489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490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491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492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493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494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495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496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497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498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499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00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01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02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03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04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05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06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07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08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09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10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11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12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13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14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15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16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17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18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19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20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21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22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23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24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25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26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27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28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29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30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31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32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33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34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35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36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37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38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39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40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41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42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43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44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45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46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47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48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49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50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51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52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53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54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55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56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57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58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59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60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61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62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63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64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65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66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67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68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69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70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71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72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73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74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75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76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77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78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79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80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81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82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83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84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85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86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87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88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89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90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91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92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93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94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95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96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97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98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599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600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601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602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603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60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60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60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60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60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60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61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61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61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61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61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61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61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61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61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61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62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62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62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62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62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62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62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62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62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62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63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63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63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63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63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63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63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63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63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63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64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64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64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64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64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64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64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64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64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64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65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65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65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65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65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65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65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65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65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65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66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66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66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66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66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66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66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66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66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66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67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67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67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67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67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67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67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67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67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67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68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68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68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68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68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68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68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68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68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68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69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69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69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69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69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69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69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69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69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69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70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70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70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70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70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70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70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70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70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70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71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71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71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71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71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71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71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71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71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71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72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72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72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72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72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72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72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72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72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72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73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73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73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73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73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73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73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73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73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73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74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74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74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74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74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74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74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74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74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74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75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75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75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75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75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75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75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75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75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75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76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76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76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76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76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76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76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76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76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76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77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77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77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77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77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77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77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77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77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77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78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78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78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78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78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78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78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78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78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78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79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79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79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79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79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79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79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79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79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79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80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80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80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80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80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80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80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80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80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80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81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81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81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81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81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81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81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81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81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81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82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82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82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82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82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82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82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82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82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82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83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83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83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83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83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83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83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83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83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83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84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84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84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84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84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84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84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84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84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84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85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85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85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85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85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85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34925</xdr:rowOff>
    </xdr:to>
    <xdr:sp>
      <xdr:nvSpPr>
        <xdr:cNvPr id="856" name="Text Box 18"/>
        <xdr:cNvSpPr txBox="1"/>
      </xdr:nvSpPr>
      <xdr:spPr>
        <a:xfrm>
          <a:off x="1600200" y="3175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34925</xdr:rowOff>
    </xdr:to>
    <xdr:sp>
      <xdr:nvSpPr>
        <xdr:cNvPr id="857" name="Text Box 18"/>
        <xdr:cNvSpPr txBox="1"/>
      </xdr:nvSpPr>
      <xdr:spPr>
        <a:xfrm>
          <a:off x="1600200" y="3175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34925</xdr:rowOff>
    </xdr:to>
    <xdr:sp>
      <xdr:nvSpPr>
        <xdr:cNvPr id="858" name="Text Box 18"/>
        <xdr:cNvSpPr txBox="1"/>
      </xdr:nvSpPr>
      <xdr:spPr>
        <a:xfrm>
          <a:off x="1600200" y="3175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34925</xdr:rowOff>
    </xdr:to>
    <xdr:sp>
      <xdr:nvSpPr>
        <xdr:cNvPr id="859" name="Text Box 18"/>
        <xdr:cNvSpPr txBox="1"/>
      </xdr:nvSpPr>
      <xdr:spPr>
        <a:xfrm>
          <a:off x="1600200" y="3175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34925</xdr:rowOff>
    </xdr:to>
    <xdr:sp>
      <xdr:nvSpPr>
        <xdr:cNvPr id="860" name="Text Box 18"/>
        <xdr:cNvSpPr txBox="1"/>
      </xdr:nvSpPr>
      <xdr:spPr>
        <a:xfrm>
          <a:off x="1600200" y="3175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34925</xdr:rowOff>
    </xdr:to>
    <xdr:sp>
      <xdr:nvSpPr>
        <xdr:cNvPr id="861" name="Text Box 18"/>
        <xdr:cNvSpPr txBox="1"/>
      </xdr:nvSpPr>
      <xdr:spPr>
        <a:xfrm>
          <a:off x="1600200" y="3175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34925</xdr:rowOff>
    </xdr:to>
    <xdr:sp>
      <xdr:nvSpPr>
        <xdr:cNvPr id="862" name="Text Box 18"/>
        <xdr:cNvSpPr txBox="1"/>
      </xdr:nvSpPr>
      <xdr:spPr>
        <a:xfrm>
          <a:off x="1600200" y="3175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863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864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865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866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867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868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869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870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871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872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873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874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875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876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877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878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879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880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881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882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883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884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885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886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887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888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889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890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891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892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893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894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895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896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897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898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899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00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01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02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03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04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05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06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07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08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09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10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11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12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13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14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15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16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17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18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19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20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21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22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23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24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25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26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27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28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29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30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31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32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33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34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35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36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37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38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39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40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41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42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43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44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45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46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47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48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49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50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51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52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53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54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55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56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57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58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59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60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61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62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63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64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65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66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67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68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69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70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71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72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73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74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75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76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77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78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79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80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81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82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83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84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85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86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87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88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89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90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91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92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93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94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95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96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97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98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999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000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001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002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003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004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005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006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007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008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009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010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011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012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013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014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015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016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017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018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019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020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021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022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023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02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02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02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02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02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02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03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03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03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03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03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03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03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03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03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03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04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04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04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04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04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04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04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04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04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04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05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05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05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05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05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05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05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05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05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05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06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06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06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06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06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06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06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06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06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06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07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07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07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07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07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07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07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07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07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07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08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08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08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08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08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08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08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08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08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08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09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09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09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09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09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09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09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09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09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09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10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10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10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10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10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10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10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10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10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10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11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11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11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11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11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11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11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11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11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11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12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12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12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12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12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12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12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12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12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12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13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13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13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13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13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13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13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13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13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13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14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14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14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14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14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14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14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14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14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14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15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15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15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15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15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15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15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15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15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15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16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16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16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16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16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16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16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16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16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16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17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17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17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17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17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17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17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17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17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17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18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18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18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18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18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18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18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18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18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18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19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19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19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19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19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19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19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19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19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19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20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20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20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20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20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20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20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20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20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20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21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21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21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21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21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21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21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21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21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21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22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22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22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22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22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22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22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22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22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22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23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23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23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23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23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23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23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23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23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23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24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24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24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24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24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24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24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24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24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24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25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25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25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25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25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25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25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25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25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25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26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26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26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26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26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26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26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26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26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26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27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27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27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27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27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27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34925</xdr:rowOff>
    </xdr:to>
    <xdr:sp>
      <xdr:nvSpPr>
        <xdr:cNvPr id="1276" name="Text Box 18"/>
        <xdr:cNvSpPr txBox="1"/>
      </xdr:nvSpPr>
      <xdr:spPr>
        <a:xfrm>
          <a:off x="1600200" y="3175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34925</xdr:rowOff>
    </xdr:to>
    <xdr:sp>
      <xdr:nvSpPr>
        <xdr:cNvPr id="1277" name="Text Box 18"/>
        <xdr:cNvSpPr txBox="1"/>
      </xdr:nvSpPr>
      <xdr:spPr>
        <a:xfrm>
          <a:off x="1600200" y="3175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34925</xdr:rowOff>
    </xdr:to>
    <xdr:sp>
      <xdr:nvSpPr>
        <xdr:cNvPr id="1278" name="Text Box 18"/>
        <xdr:cNvSpPr txBox="1"/>
      </xdr:nvSpPr>
      <xdr:spPr>
        <a:xfrm>
          <a:off x="1600200" y="3175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34925</xdr:rowOff>
    </xdr:to>
    <xdr:sp>
      <xdr:nvSpPr>
        <xdr:cNvPr id="1279" name="Text Box 18"/>
        <xdr:cNvSpPr txBox="1"/>
      </xdr:nvSpPr>
      <xdr:spPr>
        <a:xfrm>
          <a:off x="1600200" y="3175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34925</xdr:rowOff>
    </xdr:to>
    <xdr:sp>
      <xdr:nvSpPr>
        <xdr:cNvPr id="1280" name="Text Box 18"/>
        <xdr:cNvSpPr txBox="1"/>
      </xdr:nvSpPr>
      <xdr:spPr>
        <a:xfrm>
          <a:off x="1600200" y="3175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34925</xdr:rowOff>
    </xdr:to>
    <xdr:sp>
      <xdr:nvSpPr>
        <xdr:cNvPr id="1281" name="Text Box 18"/>
        <xdr:cNvSpPr txBox="1"/>
      </xdr:nvSpPr>
      <xdr:spPr>
        <a:xfrm>
          <a:off x="1600200" y="3175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34925</xdr:rowOff>
    </xdr:to>
    <xdr:sp>
      <xdr:nvSpPr>
        <xdr:cNvPr id="1282" name="Text Box 18"/>
        <xdr:cNvSpPr txBox="1"/>
      </xdr:nvSpPr>
      <xdr:spPr>
        <a:xfrm>
          <a:off x="1600200" y="3175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28575</xdr:rowOff>
    </xdr:to>
    <xdr:sp>
      <xdr:nvSpPr>
        <xdr:cNvPr id="1283" name="Text Box 18"/>
        <xdr:cNvSpPr txBox="1"/>
      </xdr:nvSpPr>
      <xdr:spPr>
        <a:xfrm>
          <a:off x="1600200" y="317500"/>
          <a:ext cx="7683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28575</xdr:rowOff>
    </xdr:to>
    <xdr:sp>
      <xdr:nvSpPr>
        <xdr:cNvPr id="1284" name="Text Box 18"/>
        <xdr:cNvSpPr txBox="1"/>
      </xdr:nvSpPr>
      <xdr:spPr>
        <a:xfrm>
          <a:off x="1600200" y="317500"/>
          <a:ext cx="7683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28575</xdr:rowOff>
    </xdr:to>
    <xdr:sp>
      <xdr:nvSpPr>
        <xdr:cNvPr id="1285" name="Text Box 18"/>
        <xdr:cNvSpPr txBox="1"/>
      </xdr:nvSpPr>
      <xdr:spPr>
        <a:xfrm>
          <a:off x="1600200" y="317500"/>
          <a:ext cx="7683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28575</xdr:rowOff>
    </xdr:to>
    <xdr:sp>
      <xdr:nvSpPr>
        <xdr:cNvPr id="1286" name="Text Box 18"/>
        <xdr:cNvSpPr txBox="1"/>
      </xdr:nvSpPr>
      <xdr:spPr>
        <a:xfrm>
          <a:off x="1600200" y="317500"/>
          <a:ext cx="7683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28575</xdr:rowOff>
    </xdr:to>
    <xdr:sp>
      <xdr:nvSpPr>
        <xdr:cNvPr id="1287" name="Text Box 18"/>
        <xdr:cNvSpPr txBox="1"/>
      </xdr:nvSpPr>
      <xdr:spPr>
        <a:xfrm>
          <a:off x="1600200" y="317500"/>
          <a:ext cx="7683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28575</xdr:rowOff>
    </xdr:to>
    <xdr:sp>
      <xdr:nvSpPr>
        <xdr:cNvPr id="1288" name="Text Box 18"/>
        <xdr:cNvSpPr txBox="1"/>
      </xdr:nvSpPr>
      <xdr:spPr>
        <a:xfrm>
          <a:off x="1600200" y="317500"/>
          <a:ext cx="7683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28575</xdr:rowOff>
    </xdr:to>
    <xdr:sp>
      <xdr:nvSpPr>
        <xdr:cNvPr id="1289" name="Text Box 18"/>
        <xdr:cNvSpPr txBox="1"/>
      </xdr:nvSpPr>
      <xdr:spPr>
        <a:xfrm>
          <a:off x="1600200" y="317500"/>
          <a:ext cx="7683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34925</xdr:rowOff>
    </xdr:to>
    <xdr:sp>
      <xdr:nvSpPr>
        <xdr:cNvPr id="1290" name="Text Box 18"/>
        <xdr:cNvSpPr txBox="1"/>
      </xdr:nvSpPr>
      <xdr:spPr>
        <a:xfrm>
          <a:off x="1600200" y="3175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34925</xdr:rowOff>
    </xdr:to>
    <xdr:sp>
      <xdr:nvSpPr>
        <xdr:cNvPr id="1291" name="Text Box 18"/>
        <xdr:cNvSpPr txBox="1"/>
      </xdr:nvSpPr>
      <xdr:spPr>
        <a:xfrm>
          <a:off x="1600200" y="3175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34925</xdr:rowOff>
    </xdr:to>
    <xdr:sp>
      <xdr:nvSpPr>
        <xdr:cNvPr id="1292" name="Text Box 18"/>
        <xdr:cNvSpPr txBox="1"/>
      </xdr:nvSpPr>
      <xdr:spPr>
        <a:xfrm>
          <a:off x="1600200" y="3175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34925</xdr:rowOff>
    </xdr:to>
    <xdr:sp>
      <xdr:nvSpPr>
        <xdr:cNvPr id="1293" name="Text Box 18"/>
        <xdr:cNvSpPr txBox="1"/>
      </xdr:nvSpPr>
      <xdr:spPr>
        <a:xfrm>
          <a:off x="1600200" y="3175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34925</xdr:rowOff>
    </xdr:to>
    <xdr:sp>
      <xdr:nvSpPr>
        <xdr:cNvPr id="1294" name="Text Box 18"/>
        <xdr:cNvSpPr txBox="1"/>
      </xdr:nvSpPr>
      <xdr:spPr>
        <a:xfrm>
          <a:off x="1600200" y="3175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34925</xdr:rowOff>
    </xdr:to>
    <xdr:sp>
      <xdr:nvSpPr>
        <xdr:cNvPr id="1295" name="Text Box 18"/>
        <xdr:cNvSpPr txBox="1"/>
      </xdr:nvSpPr>
      <xdr:spPr>
        <a:xfrm>
          <a:off x="1600200" y="3175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34925</xdr:rowOff>
    </xdr:to>
    <xdr:sp>
      <xdr:nvSpPr>
        <xdr:cNvPr id="1296" name="Text Box 18"/>
        <xdr:cNvSpPr txBox="1"/>
      </xdr:nvSpPr>
      <xdr:spPr>
        <a:xfrm>
          <a:off x="1600200" y="3175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297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298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299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00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01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02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03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04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05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06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07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08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09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10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11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12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13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14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15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16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17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18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19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20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21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22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23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24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25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26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27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28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29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30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31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32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33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34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35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36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37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38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39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40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41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42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43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44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45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46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47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48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49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50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51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52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53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54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55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56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57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58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59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60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61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62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63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64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65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66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67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68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69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70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71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72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73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74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75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76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77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78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79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80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81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82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83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84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85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86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87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88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89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90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91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92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93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94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95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96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97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98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399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400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401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402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403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404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405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406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407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408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409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410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411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412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413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414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415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416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417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418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419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420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421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422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423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424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425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426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427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428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429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430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431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432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433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434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435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436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437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438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439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440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441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442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443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444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445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446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447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448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449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450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451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452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453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454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455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456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457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45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45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46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46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46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46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46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46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46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46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46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46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47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47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47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47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47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47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47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47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47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47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48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48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48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48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48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48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48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48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48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48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49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49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49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49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49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49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49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49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49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49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50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50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50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50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50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50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50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50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50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50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51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51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51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51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51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51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51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51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51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51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52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52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52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52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52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52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52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52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52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52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53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53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53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53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53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53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53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53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53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53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54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54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54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54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54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54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54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54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54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54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55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55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55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55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55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55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55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55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55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55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56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56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56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56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56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56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56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56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56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56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57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57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57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57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57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57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57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57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57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57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58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58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58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58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58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58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58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58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58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58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59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59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59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59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59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59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59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59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59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59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60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60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60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60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60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60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60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60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60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60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61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61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61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61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61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61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61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61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61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61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62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62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62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62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62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62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62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62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62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62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63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63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63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63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63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63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63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63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63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63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64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64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64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64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64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64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64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64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64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64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65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65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65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65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65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65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65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65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65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65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66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66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66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66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66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66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66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66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66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66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67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67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67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67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67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67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67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67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67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67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68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68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68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68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68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68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68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68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68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68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69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69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69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69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69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69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69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69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69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69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70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70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70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70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70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70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70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70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70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70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34925</xdr:rowOff>
    </xdr:to>
    <xdr:sp>
      <xdr:nvSpPr>
        <xdr:cNvPr id="1710" name="Text Box 18"/>
        <xdr:cNvSpPr txBox="1"/>
      </xdr:nvSpPr>
      <xdr:spPr>
        <a:xfrm>
          <a:off x="1600200" y="3175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34925</xdr:rowOff>
    </xdr:to>
    <xdr:sp>
      <xdr:nvSpPr>
        <xdr:cNvPr id="1711" name="Text Box 18"/>
        <xdr:cNvSpPr txBox="1"/>
      </xdr:nvSpPr>
      <xdr:spPr>
        <a:xfrm>
          <a:off x="1600200" y="3175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34925</xdr:rowOff>
    </xdr:to>
    <xdr:sp>
      <xdr:nvSpPr>
        <xdr:cNvPr id="1712" name="Text Box 18"/>
        <xdr:cNvSpPr txBox="1"/>
      </xdr:nvSpPr>
      <xdr:spPr>
        <a:xfrm>
          <a:off x="1600200" y="3175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34925</xdr:rowOff>
    </xdr:to>
    <xdr:sp>
      <xdr:nvSpPr>
        <xdr:cNvPr id="1713" name="Text Box 18"/>
        <xdr:cNvSpPr txBox="1"/>
      </xdr:nvSpPr>
      <xdr:spPr>
        <a:xfrm>
          <a:off x="1600200" y="3175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34925</xdr:rowOff>
    </xdr:to>
    <xdr:sp>
      <xdr:nvSpPr>
        <xdr:cNvPr id="1714" name="Text Box 18"/>
        <xdr:cNvSpPr txBox="1"/>
      </xdr:nvSpPr>
      <xdr:spPr>
        <a:xfrm>
          <a:off x="1600200" y="3175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34925</xdr:rowOff>
    </xdr:to>
    <xdr:sp>
      <xdr:nvSpPr>
        <xdr:cNvPr id="1715" name="Text Box 18"/>
        <xdr:cNvSpPr txBox="1"/>
      </xdr:nvSpPr>
      <xdr:spPr>
        <a:xfrm>
          <a:off x="1600200" y="3175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34925</xdr:rowOff>
    </xdr:to>
    <xdr:sp>
      <xdr:nvSpPr>
        <xdr:cNvPr id="1716" name="Text Box 18"/>
        <xdr:cNvSpPr txBox="1"/>
      </xdr:nvSpPr>
      <xdr:spPr>
        <a:xfrm>
          <a:off x="1600200" y="3175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717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718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719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720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721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722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723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724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725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726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727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728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729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730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731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732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733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734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735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736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737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738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739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740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741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742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743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744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745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746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747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748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749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750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751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752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753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754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755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756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757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758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759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760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761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762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763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764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765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766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767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768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769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770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771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772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773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774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775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776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777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778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779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780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781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782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783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784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785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786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787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788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789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790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791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792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793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794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795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796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797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798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799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800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801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802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803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804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805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806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807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808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809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810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811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812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813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814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815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816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817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818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819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820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821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822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823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824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825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826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827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828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829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830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831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832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833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834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835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836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837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838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839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840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841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842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843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844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845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846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847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848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849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850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851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852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853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854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855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856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857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858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859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860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861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862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863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864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865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866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867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868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869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870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871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872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873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874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875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876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1877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87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87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88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88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88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88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88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88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88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88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88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88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89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89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89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89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89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89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89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89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89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89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0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0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0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0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0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0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0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0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0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0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1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1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1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1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1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1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1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1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1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1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2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2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2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2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2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2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2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2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2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2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3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3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3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3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3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3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3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3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3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3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4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4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4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4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4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4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4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4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4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4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5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5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5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5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5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5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5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5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5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5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6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6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6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6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6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6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6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6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6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6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7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7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7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7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7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7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7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7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7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7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8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8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8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8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8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8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8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8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8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8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9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9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9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9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9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9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9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9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9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199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0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0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0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0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0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0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0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0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0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0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1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1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1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1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1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1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1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1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1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1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2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2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2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2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2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2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2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2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2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2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3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3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3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3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3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3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3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3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3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3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4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4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4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4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4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4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4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4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4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4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5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5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5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5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5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5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5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5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5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5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6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6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6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6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6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6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6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6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6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6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7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7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7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7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7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7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7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7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7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7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8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8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8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8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8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8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8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8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8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8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9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9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9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9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9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9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9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9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9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09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10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10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10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10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10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10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10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10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10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10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11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11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11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11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11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11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11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11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11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11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12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12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12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12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12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12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12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12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12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12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34925</xdr:rowOff>
    </xdr:to>
    <xdr:sp>
      <xdr:nvSpPr>
        <xdr:cNvPr id="2130" name="Text Box 18"/>
        <xdr:cNvSpPr txBox="1"/>
      </xdr:nvSpPr>
      <xdr:spPr>
        <a:xfrm>
          <a:off x="1600200" y="3175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34925</xdr:rowOff>
    </xdr:to>
    <xdr:sp>
      <xdr:nvSpPr>
        <xdr:cNvPr id="2131" name="Text Box 18"/>
        <xdr:cNvSpPr txBox="1"/>
      </xdr:nvSpPr>
      <xdr:spPr>
        <a:xfrm>
          <a:off x="1600200" y="3175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34925</xdr:rowOff>
    </xdr:to>
    <xdr:sp>
      <xdr:nvSpPr>
        <xdr:cNvPr id="2132" name="Text Box 18"/>
        <xdr:cNvSpPr txBox="1"/>
      </xdr:nvSpPr>
      <xdr:spPr>
        <a:xfrm>
          <a:off x="1600200" y="3175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34925</xdr:rowOff>
    </xdr:to>
    <xdr:sp>
      <xdr:nvSpPr>
        <xdr:cNvPr id="2133" name="Text Box 18"/>
        <xdr:cNvSpPr txBox="1"/>
      </xdr:nvSpPr>
      <xdr:spPr>
        <a:xfrm>
          <a:off x="1600200" y="3175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34925</xdr:rowOff>
    </xdr:to>
    <xdr:sp>
      <xdr:nvSpPr>
        <xdr:cNvPr id="2134" name="Text Box 18"/>
        <xdr:cNvSpPr txBox="1"/>
      </xdr:nvSpPr>
      <xdr:spPr>
        <a:xfrm>
          <a:off x="1600200" y="3175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34925</xdr:rowOff>
    </xdr:to>
    <xdr:sp>
      <xdr:nvSpPr>
        <xdr:cNvPr id="2135" name="Text Box 18"/>
        <xdr:cNvSpPr txBox="1"/>
      </xdr:nvSpPr>
      <xdr:spPr>
        <a:xfrm>
          <a:off x="1600200" y="3175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34925</xdr:rowOff>
    </xdr:to>
    <xdr:sp>
      <xdr:nvSpPr>
        <xdr:cNvPr id="2136" name="Text Box 18"/>
        <xdr:cNvSpPr txBox="1"/>
      </xdr:nvSpPr>
      <xdr:spPr>
        <a:xfrm>
          <a:off x="1600200" y="3175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137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138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139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140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141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142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143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144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145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146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147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148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149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150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151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152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153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154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155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156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157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158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159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160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161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162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163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164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165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166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167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168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169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170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171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172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173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174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175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176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177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178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179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180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181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182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183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184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185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186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187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188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189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190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191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192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193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194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195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196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197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198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199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200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201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202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203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204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205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206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207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208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209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210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211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212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213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214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215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216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217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218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219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220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221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222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223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224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225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226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227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228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229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230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231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232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233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234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235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236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237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238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239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240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241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242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243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244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245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246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247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248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249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250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251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252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253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254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255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256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257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258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259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260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261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262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263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264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265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266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267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268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269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270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271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272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273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274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275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276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277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278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279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280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281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282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283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284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285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286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287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288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289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290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291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292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293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294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295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296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38100</xdr:rowOff>
    </xdr:to>
    <xdr:sp>
      <xdr:nvSpPr>
        <xdr:cNvPr id="2297" name="Text Box 18"/>
        <xdr:cNvSpPr txBox="1"/>
      </xdr:nvSpPr>
      <xdr:spPr>
        <a:xfrm>
          <a:off x="1600200" y="3175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29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29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0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0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0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0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0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0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0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0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0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0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1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1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1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1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1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1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1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1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1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1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2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2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2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2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2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2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2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2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2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2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3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3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3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3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3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3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3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3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3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3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4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4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4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4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4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4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4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4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4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4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5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5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5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5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5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5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5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5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5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5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6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6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6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6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6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6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6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6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6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6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7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7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7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7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7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7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7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7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7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7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8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8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8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8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8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8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8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8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8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8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9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9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9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9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9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9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9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9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9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39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0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0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0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0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0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0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0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0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0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0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1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1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1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1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1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1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1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1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1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1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2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2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2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2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2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2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2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2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2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2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3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3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3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3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3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3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3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3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3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3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4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4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4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4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4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4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4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4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4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4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5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5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5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5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5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5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5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5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5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5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6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6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6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6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6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6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6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6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6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6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7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7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7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7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7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7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7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7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7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7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8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8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8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8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8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8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8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8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8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8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9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9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9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9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9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9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9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9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9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49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50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50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50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50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50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50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50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50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50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50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51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51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51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51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51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51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51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51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51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51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52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52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52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52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52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52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52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52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52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52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53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53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53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53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53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53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53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53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53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53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540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541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542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543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544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545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546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547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548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79375</xdr:colOff>
      <xdr:row>2</xdr:row>
      <xdr:rowOff>38100</xdr:rowOff>
    </xdr:to>
    <xdr:sp>
      <xdr:nvSpPr>
        <xdr:cNvPr id="2549" name="Text Box 18"/>
        <xdr:cNvSpPr txBox="1"/>
      </xdr:nvSpPr>
      <xdr:spPr>
        <a:xfrm>
          <a:off x="1600200" y="3175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98425</xdr:rowOff>
    </xdr:to>
    <xdr:sp>
      <xdr:nvSpPr>
        <xdr:cNvPr id="2550" name="Text Box 18"/>
        <xdr:cNvSpPr txBox="1"/>
      </xdr:nvSpPr>
      <xdr:spPr>
        <a:xfrm>
          <a:off x="1600200" y="155194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98425</xdr:rowOff>
    </xdr:to>
    <xdr:sp>
      <xdr:nvSpPr>
        <xdr:cNvPr id="2551" name="Text Box 18"/>
        <xdr:cNvSpPr txBox="1"/>
      </xdr:nvSpPr>
      <xdr:spPr>
        <a:xfrm>
          <a:off x="1600200" y="155194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98425</xdr:rowOff>
    </xdr:to>
    <xdr:sp>
      <xdr:nvSpPr>
        <xdr:cNvPr id="2552" name="Text Box 18"/>
        <xdr:cNvSpPr txBox="1"/>
      </xdr:nvSpPr>
      <xdr:spPr>
        <a:xfrm>
          <a:off x="1600200" y="155194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98425</xdr:rowOff>
    </xdr:to>
    <xdr:sp>
      <xdr:nvSpPr>
        <xdr:cNvPr id="2553" name="Text Box 18"/>
        <xdr:cNvSpPr txBox="1"/>
      </xdr:nvSpPr>
      <xdr:spPr>
        <a:xfrm>
          <a:off x="1600200" y="155194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98425</xdr:rowOff>
    </xdr:to>
    <xdr:sp>
      <xdr:nvSpPr>
        <xdr:cNvPr id="2554" name="Text Box 18"/>
        <xdr:cNvSpPr txBox="1"/>
      </xdr:nvSpPr>
      <xdr:spPr>
        <a:xfrm>
          <a:off x="1600200" y="155194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98425</xdr:rowOff>
    </xdr:to>
    <xdr:sp>
      <xdr:nvSpPr>
        <xdr:cNvPr id="2555" name="Text Box 18"/>
        <xdr:cNvSpPr txBox="1"/>
      </xdr:nvSpPr>
      <xdr:spPr>
        <a:xfrm>
          <a:off x="1600200" y="155194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98425</xdr:rowOff>
    </xdr:to>
    <xdr:sp>
      <xdr:nvSpPr>
        <xdr:cNvPr id="2556" name="Text Box 18"/>
        <xdr:cNvSpPr txBox="1"/>
      </xdr:nvSpPr>
      <xdr:spPr>
        <a:xfrm>
          <a:off x="1600200" y="155194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92075</xdr:rowOff>
    </xdr:to>
    <xdr:sp>
      <xdr:nvSpPr>
        <xdr:cNvPr id="2557" name="Text Box 18"/>
        <xdr:cNvSpPr txBox="1"/>
      </xdr:nvSpPr>
      <xdr:spPr>
        <a:xfrm>
          <a:off x="1600200" y="15519400"/>
          <a:ext cx="7683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92075</xdr:rowOff>
    </xdr:to>
    <xdr:sp>
      <xdr:nvSpPr>
        <xdr:cNvPr id="2558" name="Text Box 18"/>
        <xdr:cNvSpPr txBox="1"/>
      </xdr:nvSpPr>
      <xdr:spPr>
        <a:xfrm>
          <a:off x="1600200" y="15519400"/>
          <a:ext cx="7683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92075</xdr:rowOff>
    </xdr:to>
    <xdr:sp>
      <xdr:nvSpPr>
        <xdr:cNvPr id="2559" name="Text Box 18"/>
        <xdr:cNvSpPr txBox="1"/>
      </xdr:nvSpPr>
      <xdr:spPr>
        <a:xfrm>
          <a:off x="1600200" y="15519400"/>
          <a:ext cx="7683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92075</xdr:rowOff>
    </xdr:to>
    <xdr:sp>
      <xdr:nvSpPr>
        <xdr:cNvPr id="2560" name="Text Box 18"/>
        <xdr:cNvSpPr txBox="1"/>
      </xdr:nvSpPr>
      <xdr:spPr>
        <a:xfrm>
          <a:off x="1600200" y="15519400"/>
          <a:ext cx="7683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92075</xdr:rowOff>
    </xdr:to>
    <xdr:sp>
      <xdr:nvSpPr>
        <xdr:cNvPr id="2561" name="Text Box 18"/>
        <xdr:cNvSpPr txBox="1"/>
      </xdr:nvSpPr>
      <xdr:spPr>
        <a:xfrm>
          <a:off x="1600200" y="15519400"/>
          <a:ext cx="7683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92075</xdr:rowOff>
    </xdr:to>
    <xdr:sp>
      <xdr:nvSpPr>
        <xdr:cNvPr id="2562" name="Text Box 18"/>
        <xdr:cNvSpPr txBox="1"/>
      </xdr:nvSpPr>
      <xdr:spPr>
        <a:xfrm>
          <a:off x="1600200" y="15519400"/>
          <a:ext cx="7683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92075</xdr:rowOff>
    </xdr:to>
    <xdr:sp>
      <xdr:nvSpPr>
        <xdr:cNvPr id="2563" name="Text Box 18"/>
        <xdr:cNvSpPr txBox="1"/>
      </xdr:nvSpPr>
      <xdr:spPr>
        <a:xfrm>
          <a:off x="1600200" y="15519400"/>
          <a:ext cx="7683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98425</xdr:rowOff>
    </xdr:to>
    <xdr:sp>
      <xdr:nvSpPr>
        <xdr:cNvPr id="2564" name="Text Box 18"/>
        <xdr:cNvSpPr txBox="1"/>
      </xdr:nvSpPr>
      <xdr:spPr>
        <a:xfrm>
          <a:off x="1600200" y="155194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98425</xdr:rowOff>
    </xdr:to>
    <xdr:sp>
      <xdr:nvSpPr>
        <xdr:cNvPr id="2565" name="Text Box 18"/>
        <xdr:cNvSpPr txBox="1"/>
      </xdr:nvSpPr>
      <xdr:spPr>
        <a:xfrm>
          <a:off x="1600200" y="155194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98425</xdr:rowOff>
    </xdr:to>
    <xdr:sp>
      <xdr:nvSpPr>
        <xdr:cNvPr id="2566" name="Text Box 18"/>
        <xdr:cNvSpPr txBox="1"/>
      </xdr:nvSpPr>
      <xdr:spPr>
        <a:xfrm>
          <a:off x="1600200" y="155194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98425</xdr:rowOff>
    </xdr:to>
    <xdr:sp>
      <xdr:nvSpPr>
        <xdr:cNvPr id="2567" name="Text Box 18"/>
        <xdr:cNvSpPr txBox="1"/>
      </xdr:nvSpPr>
      <xdr:spPr>
        <a:xfrm>
          <a:off x="1600200" y="155194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98425</xdr:rowOff>
    </xdr:to>
    <xdr:sp>
      <xdr:nvSpPr>
        <xdr:cNvPr id="2568" name="Text Box 18"/>
        <xdr:cNvSpPr txBox="1"/>
      </xdr:nvSpPr>
      <xdr:spPr>
        <a:xfrm>
          <a:off x="1600200" y="155194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98425</xdr:rowOff>
    </xdr:to>
    <xdr:sp>
      <xdr:nvSpPr>
        <xdr:cNvPr id="2569" name="Text Box 18"/>
        <xdr:cNvSpPr txBox="1"/>
      </xdr:nvSpPr>
      <xdr:spPr>
        <a:xfrm>
          <a:off x="1600200" y="155194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98425</xdr:rowOff>
    </xdr:to>
    <xdr:sp>
      <xdr:nvSpPr>
        <xdr:cNvPr id="2570" name="Text Box 18"/>
        <xdr:cNvSpPr txBox="1"/>
      </xdr:nvSpPr>
      <xdr:spPr>
        <a:xfrm>
          <a:off x="1600200" y="155194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571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572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573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574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575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576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577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578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579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580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581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582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583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584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585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586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587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588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589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590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591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592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593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594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595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596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597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598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599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600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601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602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603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604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605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606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607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608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609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610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611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612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613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614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615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616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617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618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619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620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621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622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623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624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625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626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627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628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629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630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631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632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633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634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635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636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637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638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639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640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641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642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643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644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645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646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647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648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649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650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651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652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653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654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655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656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657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658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659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660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661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662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663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664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665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666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667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668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669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670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671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672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673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674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675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676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677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678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679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680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681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682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683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684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685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686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687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688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689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690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691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692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693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694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695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696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697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698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699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700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701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702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703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704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705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706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707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708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709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710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711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712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713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714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715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716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717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718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719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720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721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722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723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724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725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726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727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728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729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730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731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732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733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734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735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736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737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738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739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740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741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742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743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744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745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746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747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748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749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750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751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752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753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754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755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756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757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758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759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760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761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762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763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764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765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766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767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768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769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770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771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772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773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774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775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776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777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778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779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780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781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782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783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784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785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786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787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788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789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790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791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792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793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794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795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796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797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798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799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800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801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802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803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804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805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806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807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808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809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810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811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812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813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814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815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816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817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818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819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820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821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822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823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824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825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826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827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828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829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830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831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832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833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834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835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836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837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838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839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840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841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842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843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844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845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846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847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848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849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850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851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852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853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854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855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856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857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858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859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860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861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862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863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864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865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866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867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868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869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870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871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872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873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874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875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876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877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878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879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880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881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882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883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884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885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886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887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888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889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890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891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892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893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894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895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896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897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898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899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900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901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902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903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904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905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906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907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908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909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910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911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912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913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914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915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916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917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918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919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920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921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922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923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924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925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926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927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928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929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930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931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932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933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934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935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936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937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938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939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940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941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942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943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944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945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946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947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948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949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950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951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952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953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954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955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956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957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958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959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960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961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962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963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964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965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966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967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968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969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970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971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972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973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974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975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976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977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978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979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980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981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982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2983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98425</xdr:rowOff>
    </xdr:to>
    <xdr:sp>
      <xdr:nvSpPr>
        <xdr:cNvPr id="2984" name="Text Box 18"/>
        <xdr:cNvSpPr txBox="1"/>
      </xdr:nvSpPr>
      <xdr:spPr>
        <a:xfrm>
          <a:off x="1600200" y="155194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98425</xdr:rowOff>
    </xdr:to>
    <xdr:sp>
      <xdr:nvSpPr>
        <xdr:cNvPr id="2985" name="Text Box 18"/>
        <xdr:cNvSpPr txBox="1"/>
      </xdr:nvSpPr>
      <xdr:spPr>
        <a:xfrm>
          <a:off x="1600200" y="155194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98425</xdr:rowOff>
    </xdr:to>
    <xdr:sp>
      <xdr:nvSpPr>
        <xdr:cNvPr id="2986" name="Text Box 18"/>
        <xdr:cNvSpPr txBox="1"/>
      </xdr:nvSpPr>
      <xdr:spPr>
        <a:xfrm>
          <a:off x="1600200" y="155194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98425</xdr:rowOff>
    </xdr:to>
    <xdr:sp>
      <xdr:nvSpPr>
        <xdr:cNvPr id="2987" name="Text Box 18"/>
        <xdr:cNvSpPr txBox="1"/>
      </xdr:nvSpPr>
      <xdr:spPr>
        <a:xfrm>
          <a:off x="1600200" y="155194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98425</xdr:rowOff>
    </xdr:to>
    <xdr:sp>
      <xdr:nvSpPr>
        <xdr:cNvPr id="2988" name="Text Box 18"/>
        <xdr:cNvSpPr txBox="1"/>
      </xdr:nvSpPr>
      <xdr:spPr>
        <a:xfrm>
          <a:off x="1600200" y="155194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98425</xdr:rowOff>
    </xdr:to>
    <xdr:sp>
      <xdr:nvSpPr>
        <xdr:cNvPr id="2989" name="Text Box 18"/>
        <xdr:cNvSpPr txBox="1"/>
      </xdr:nvSpPr>
      <xdr:spPr>
        <a:xfrm>
          <a:off x="1600200" y="155194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98425</xdr:rowOff>
    </xdr:to>
    <xdr:sp>
      <xdr:nvSpPr>
        <xdr:cNvPr id="2990" name="Text Box 18"/>
        <xdr:cNvSpPr txBox="1"/>
      </xdr:nvSpPr>
      <xdr:spPr>
        <a:xfrm>
          <a:off x="1600200" y="155194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991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992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993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994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995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996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997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998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2999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000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001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002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003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004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005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006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007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008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009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010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011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012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013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014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015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016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017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018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019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020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021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022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023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024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025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026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027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028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029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030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031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032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033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034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035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036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037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038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039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040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041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042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043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044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045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046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047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048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049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050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051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052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053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054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055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056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057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058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059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060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061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062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063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064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065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066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067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068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069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070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071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072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073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074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075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076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077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078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079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080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081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082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083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084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085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086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087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088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089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090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091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092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093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094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095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096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097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098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099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100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101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102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103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104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105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106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107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108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109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110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111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112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113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114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115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116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117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118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119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120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121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122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123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124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125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126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127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128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129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130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131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132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133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134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135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136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137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138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139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140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141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142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143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144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145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146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147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148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149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150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151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152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153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154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155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156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157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158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159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160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161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162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163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164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165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166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167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168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169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170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171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172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173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174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175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176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177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178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179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180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181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182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183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184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185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186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187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188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189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190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191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192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193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194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195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196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197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198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199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200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201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202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203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204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205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206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207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208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209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210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211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212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213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214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215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216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217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218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219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220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221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222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223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224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225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226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227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228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229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230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231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232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233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234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235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236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237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238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239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240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241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242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243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244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245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246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247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248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249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250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251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252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253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254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255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256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257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258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259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260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261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262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263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264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265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266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267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268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269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270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271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272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273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274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275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276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277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278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279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280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281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282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283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284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285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286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287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288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289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290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291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292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293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294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295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296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297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298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299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300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301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302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303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304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305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306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307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308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309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310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311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312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313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314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315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316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317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318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319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320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321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322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323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324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325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326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327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328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329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330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331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332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333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334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335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336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337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338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339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340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341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342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343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344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345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346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347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348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349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350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351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352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353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354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355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356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357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358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359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360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361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362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363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364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365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366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367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368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369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370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371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372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373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374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375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376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377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378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379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380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381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382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383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384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385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386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387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388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389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390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391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392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393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394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395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396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397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398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399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400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401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402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403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98425</xdr:rowOff>
    </xdr:to>
    <xdr:sp>
      <xdr:nvSpPr>
        <xdr:cNvPr id="3404" name="Text Box 18"/>
        <xdr:cNvSpPr txBox="1"/>
      </xdr:nvSpPr>
      <xdr:spPr>
        <a:xfrm>
          <a:off x="1600200" y="155194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98425</xdr:rowOff>
    </xdr:to>
    <xdr:sp>
      <xdr:nvSpPr>
        <xdr:cNvPr id="3405" name="Text Box 18"/>
        <xdr:cNvSpPr txBox="1"/>
      </xdr:nvSpPr>
      <xdr:spPr>
        <a:xfrm>
          <a:off x="1600200" y="155194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98425</xdr:rowOff>
    </xdr:to>
    <xdr:sp>
      <xdr:nvSpPr>
        <xdr:cNvPr id="3406" name="Text Box 18"/>
        <xdr:cNvSpPr txBox="1"/>
      </xdr:nvSpPr>
      <xdr:spPr>
        <a:xfrm>
          <a:off x="1600200" y="155194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98425</xdr:rowOff>
    </xdr:to>
    <xdr:sp>
      <xdr:nvSpPr>
        <xdr:cNvPr id="3407" name="Text Box 18"/>
        <xdr:cNvSpPr txBox="1"/>
      </xdr:nvSpPr>
      <xdr:spPr>
        <a:xfrm>
          <a:off x="1600200" y="155194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98425</xdr:rowOff>
    </xdr:to>
    <xdr:sp>
      <xdr:nvSpPr>
        <xdr:cNvPr id="3408" name="Text Box 18"/>
        <xdr:cNvSpPr txBox="1"/>
      </xdr:nvSpPr>
      <xdr:spPr>
        <a:xfrm>
          <a:off x="1600200" y="155194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98425</xdr:rowOff>
    </xdr:to>
    <xdr:sp>
      <xdr:nvSpPr>
        <xdr:cNvPr id="3409" name="Text Box 18"/>
        <xdr:cNvSpPr txBox="1"/>
      </xdr:nvSpPr>
      <xdr:spPr>
        <a:xfrm>
          <a:off x="1600200" y="155194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98425</xdr:rowOff>
    </xdr:to>
    <xdr:sp>
      <xdr:nvSpPr>
        <xdr:cNvPr id="3410" name="Text Box 18"/>
        <xdr:cNvSpPr txBox="1"/>
      </xdr:nvSpPr>
      <xdr:spPr>
        <a:xfrm>
          <a:off x="1600200" y="155194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411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412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413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414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415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416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417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418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419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420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421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422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423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424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425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426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427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428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429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430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431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432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433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434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435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436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437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438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439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440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441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442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443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444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445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446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447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448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449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450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451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452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453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454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455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456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457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458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459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460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461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462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463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464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465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466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467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468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469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470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471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472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473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474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475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476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477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478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479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480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481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482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483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484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485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486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487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488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489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490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491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492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493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494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495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496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497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498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499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500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501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502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503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504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505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506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507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508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509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510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511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512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513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514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515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516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517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518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519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520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521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522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523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524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525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526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527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528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529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530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531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532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533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534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535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536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537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538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539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540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541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542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543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544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545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546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547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548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549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550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551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552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553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554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555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556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557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558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559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560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561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562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563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564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565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566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567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568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569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570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76835</xdr:colOff>
      <xdr:row>48</xdr:row>
      <xdr:rowOff>101600</xdr:rowOff>
    </xdr:to>
    <xdr:sp>
      <xdr:nvSpPr>
        <xdr:cNvPr id="3571" name="Text Box 18"/>
        <xdr:cNvSpPr txBox="1"/>
      </xdr:nvSpPr>
      <xdr:spPr>
        <a:xfrm>
          <a:off x="1600200" y="1551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572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573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574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575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576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577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578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579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580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581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582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583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584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585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586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587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588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589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590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591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592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593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594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595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596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597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598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599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600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601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602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603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604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605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606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607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608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609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610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611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612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613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614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615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616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617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618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619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620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621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622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623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624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625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626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627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628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629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630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631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632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633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634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635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636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637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638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639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640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641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642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643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644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645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646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647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648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649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650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651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652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653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654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655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656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657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658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659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660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661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662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663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664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665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666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667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668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669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670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671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672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673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674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675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676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677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678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679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680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681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682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683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684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685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686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687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688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689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690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691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692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693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694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695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696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697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698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699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700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701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702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703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704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705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706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707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708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709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710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711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712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713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714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715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716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717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718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719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720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721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722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723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724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725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726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727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728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729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730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731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732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733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734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735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736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737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738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739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740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741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742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743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744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745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746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747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748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749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750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751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752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753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754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755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756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757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758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759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760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761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762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763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764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765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766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767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768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769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770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771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772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773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774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775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776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777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778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779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780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781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782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783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784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785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786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787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788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789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790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791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792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793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794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795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796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797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798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799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800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801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802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803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804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805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806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807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808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809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810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811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812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813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814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815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816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817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818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819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820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821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822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79375</xdr:colOff>
      <xdr:row>48</xdr:row>
      <xdr:rowOff>101600</xdr:rowOff>
    </xdr:to>
    <xdr:sp>
      <xdr:nvSpPr>
        <xdr:cNvPr id="3823" name="Text Box 18"/>
        <xdr:cNvSpPr txBox="1"/>
      </xdr:nvSpPr>
      <xdr:spPr>
        <a:xfrm>
          <a:off x="1600200" y="1551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3824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3825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3826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3827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3828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3829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3830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409575</xdr:rowOff>
    </xdr:to>
    <xdr:sp>
      <xdr:nvSpPr>
        <xdr:cNvPr id="3831" name="Text Box 18"/>
        <xdr:cNvSpPr txBox="1"/>
      </xdr:nvSpPr>
      <xdr:spPr>
        <a:xfrm>
          <a:off x="15602585" y="1790700"/>
          <a:ext cx="7683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409575</xdr:rowOff>
    </xdr:to>
    <xdr:sp>
      <xdr:nvSpPr>
        <xdr:cNvPr id="3832" name="Text Box 18"/>
        <xdr:cNvSpPr txBox="1"/>
      </xdr:nvSpPr>
      <xdr:spPr>
        <a:xfrm>
          <a:off x="15602585" y="1790700"/>
          <a:ext cx="7683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409575</xdr:rowOff>
    </xdr:to>
    <xdr:sp>
      <xdr:nvSpPr>
        <xdr:cNvPr id="3833" name="Text Box 18"/>
        <xdr:cNvSpPr txBox="1"/>
      </xdr:nvSpPr>
      <xdr:spPr>
        <a:xfrm>
          <a:off x="15602585" y="1790700"/>
          <a:ext cx="7683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409575</xdr:rowOff>
    </xdr:to>
    <xdr:sp>
      <xdr:nvSpPr>
        <xdr:cNvPr id="3834" name="Text Box 18"/>
        <xdr:cNvSpPr txBox="1"/>
      </xdr:nvSpPr>
      <xdr:spPr>
        <a:xfrm>
          <a:off x="15602585" y="1790700"/>
          <a:ext cx="7683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409575</xdr:rowOff>
    </xdr:to>
    <xdr:sp>
      <xdr:nvSpPr>
        <xdr:cNvPr id="3835" name="Text Box 18"/>
        <xdr:cNvSpPr txBox="1"/>
      </xdr:nvSpPr>
      <xdr:spPr>
        <a:xfrm>
          <a:off x="15602585" y="1790700"/>
          <a:ext cx="7683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409575</xdr:rowOff>
    </xdr:to>
    <xdr:sp>
      <xdr:nvSpPr>
        <xdr:cNvPr id="3836" name="Text Box 18"/>
        <xdr:cNvSpPr txBox="1"/>
      </xdr:nvSpPr>
      <xdr:spPr>
        <a:xfrm>
          <a:off x="15602585" y="1790700"/>
          <a:ext cx="7683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409575</xdr:rowOff>
    </xdr:to>
    <xdr:sp>
      <xdr:nvSpPr>
        <xdr:cNvPr id="3837" name="Text Box 18"/>
        <xdr:cNvSpPr txBox="1"/>
      </xdr:nvSpPr>
      <xdr:spPr>
        <a:xfrm>
          <a:off x="15602585" y="1790700"/>
          <a:ext cx="7683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3838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3839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3840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3841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3842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3843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3844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84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84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84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84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84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85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85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85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85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85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85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85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85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85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85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86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86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86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86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86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86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86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86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86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86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87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87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87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87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87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87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87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87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87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87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88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88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88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88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88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88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88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88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88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88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89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89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89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89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89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89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89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89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89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89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90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90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90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90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90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90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90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90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90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90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91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91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91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91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91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91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91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91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91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91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92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92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92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92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92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92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92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92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92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92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93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93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93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93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93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93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93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93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93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93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94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94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94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94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94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94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94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94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94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94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95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95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95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95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95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95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95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95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95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95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96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96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96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96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96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96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96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96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96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96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97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97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97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97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97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97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97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97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97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97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98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98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98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98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98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98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98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98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98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98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99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99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99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99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99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99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99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99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99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399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00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00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00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00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00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00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00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00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00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00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01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01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01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01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01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01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01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01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01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01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02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02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02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02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02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02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02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02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02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02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03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03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03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03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03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03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03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03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03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03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04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04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04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04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04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04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04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04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04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04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05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05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05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05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05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05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05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05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05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05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06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06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06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06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06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06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06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06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06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06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07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07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07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07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07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07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07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07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07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07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08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08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08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08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08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08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08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08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08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08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09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09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09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09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09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09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09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09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09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09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10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10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10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10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10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10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10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10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10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10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11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11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11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11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11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11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11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11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11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11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12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12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12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12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12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12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12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12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12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12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13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13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13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13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13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13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13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13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13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13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14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14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14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14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14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14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14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14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14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14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15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15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15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15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15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15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15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15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15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15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16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16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16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16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16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16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16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16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16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16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17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17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17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17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17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17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17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17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17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17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18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18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18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18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18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18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18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18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18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18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19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19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19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19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19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19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19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19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19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19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20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20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20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20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20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20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20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20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20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20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21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21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21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21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21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21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21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21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21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21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22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22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22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22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22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22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22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22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22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22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23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23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23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23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23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23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23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23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23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23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24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24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24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24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24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24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24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24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24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24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25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25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25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25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25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25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25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25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4258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4259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4260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4261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4262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4263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4264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26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26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26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26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26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27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27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27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27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27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27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27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27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27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27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28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28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28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28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28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28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28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28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28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28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29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29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29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29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29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29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29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29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29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29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30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30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30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30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30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30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30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30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30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30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31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31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31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31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31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31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31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31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31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31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32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32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32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32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32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32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32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32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32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32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33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33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33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33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33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33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33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33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33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33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34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34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34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34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34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34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34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34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34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34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35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35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35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35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35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35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35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35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35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35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36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36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36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36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36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36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36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36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36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36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37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37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37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37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37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37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37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37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37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37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38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38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38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38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38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38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38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38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38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38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39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39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39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39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39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39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39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39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39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39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40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40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40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40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40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40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40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40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40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40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41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41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41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41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41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41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41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41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41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41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42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42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42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42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42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42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42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42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42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42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43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43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43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43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43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43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43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43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43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43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44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44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44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44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44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44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44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44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44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44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45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45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45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45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45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45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45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45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45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45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46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46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46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46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46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46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46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46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46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46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47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47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47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47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47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47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47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47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47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47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48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48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48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48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48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48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48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48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48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48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49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49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49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49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49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49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49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49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49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49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50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50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50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50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50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50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50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50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50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50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51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51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51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51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51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51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51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51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51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51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52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52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52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52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52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52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52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52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52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52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53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53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53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53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53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53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53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53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53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53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54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54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54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54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54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54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54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54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54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54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55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55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55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55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55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55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55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55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55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55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56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56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56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56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56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56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56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56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56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56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57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57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57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57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57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57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57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57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57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57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58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58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58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58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58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58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58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58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58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58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59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59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59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59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59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59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59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59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59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59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60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60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60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60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60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60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60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60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60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60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61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61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61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61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61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61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61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61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61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61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62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62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62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62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62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62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62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62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62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62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63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63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63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63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63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63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63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63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63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63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64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64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64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64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64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64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64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64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64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64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65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65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65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65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65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65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65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65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65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65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66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66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66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66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66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66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66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66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66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66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67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67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67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67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67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67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67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67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4678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4679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4680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4681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4682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4683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4684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68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68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68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68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68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69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69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69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69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69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69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69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69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69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69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70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70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70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70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70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70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70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70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70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70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71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71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71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71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71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71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71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71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71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71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72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72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72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72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72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72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72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72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72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72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73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73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73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73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73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73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73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73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73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73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74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74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74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74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74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74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74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74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74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74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75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75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75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75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75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75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75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75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75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75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76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76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76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76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76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76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76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76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76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76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77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77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77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77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77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77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77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77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77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77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78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78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78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78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78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78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78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78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78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78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79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79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79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79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79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79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79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79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79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79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80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80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80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80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80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80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80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80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80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80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81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81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81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81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81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81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81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81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81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81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82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82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82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82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82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82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82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82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82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82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83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83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83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83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83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83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83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83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83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83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84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84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84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84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84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484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84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84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84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84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85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85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85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85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85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85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85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85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85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85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86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86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86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86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86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86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86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86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86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86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87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87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87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87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87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87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87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87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87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87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88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88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88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88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88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88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88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88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88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88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89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89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89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89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89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89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89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89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89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89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90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90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90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90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90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90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90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90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90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90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91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91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91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91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91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91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91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91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91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91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92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92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92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92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92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92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92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92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92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92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93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93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93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93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93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93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93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93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93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93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94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94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94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94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94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94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94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94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94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94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95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95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95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95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95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95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95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95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95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95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96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96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96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96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96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96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96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96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96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96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97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97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97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97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97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97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97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97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97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97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98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98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98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98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98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98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98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98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98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98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99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99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99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99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99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99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99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99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99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499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00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00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00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00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00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00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00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00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00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00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01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01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01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01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01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01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01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01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01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01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02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02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02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02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02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02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02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02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02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02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03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03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03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03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03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03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03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03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03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03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04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04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04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04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04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04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04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04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04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04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05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05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05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05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05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05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05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05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05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05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06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06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06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06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06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06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06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06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06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06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07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07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07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07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07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07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07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07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07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07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08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08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08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08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08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08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08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08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08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08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09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09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09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09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09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09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09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09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5098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5099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5100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5101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5102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5103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5104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409575</xdr:rowOff>
    </xdr:to>
    <xdr:sp>
      <xdr:nvSpPr>
        <xdr:cNvPr id="5105" name="Text Box 18"/>
        <xdr:cNvSpPr txBox="1"/>
      </xdr:nvSpPr>
      <xdr:spPr>
        <a:xfrm>
          <a:off x="15602585" y="1790700"/>
          <a:ext cx="7683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409575</xdr:rowOff>
    </xdr:to>
    <xdr:sp>
      <xdr:nvSpPr>
        <xdr:cNvPr id="5106" name="Text Box 18"/>
        <xdr:cNvSpPr txBox="1"/>
      </xdr:nvSpPr>
      <xdr:spPr>
        <a:xfrm>
          <a:off x="15602585" y="1790700"/>
          <a:ext cx="7683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409575</xdr:rowOff>
    </xdr:to>
    <xdr:sp>
      <xdr:nvSpPr>
        <xdr:cNvPr id="5107" name="Text Box 18"/>
        <xdr:cNvSpPr txBox="1"/>
      </xdr:nvSpPr>
      <xdr:spPr>
        <a:xfrm>
          <a:off x="15602585" y="1790700"/>
          <a:ext cx="7683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409575</xdr:rowOff>
    </xdr:to>
    <xdr:sp>
      <xdr:nvSpPr>
        <xdr:cNvPr id="5108" name="Text Box 18"/>
        <xdr:cNvSpPr txBox="1"/>
      </xdr:nvSpPr>
      <xdr:spPr>
        <a:xfrm>
          <a:off x="15602585" y="1790700"/>
          <a:ext cx="7683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409575</xdr:rowOff>
    </xdr:to>
    <xdr:sp>
      <xdr:nvSpPr>
        <xdr:cNvPr id="5109" name="Text Box 18"/>
        <xdr:cNvSpPr txBox="1"/>
      </xdr:nvSpPr>
      <xdr:spPr>
        <a:xfrm>
          <a:off x="15602585" y="1790700"/>
          <a:ext cx="7683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409575</xdr:rowOff>
    </xdr:to>
    <xdr:sp>
      <xdr:nvSpPr>
        <xdr:cNvPr id="5110" name="Text Box 18"/>
        <xdr:cNvSpPr txBox="1"/>
      </xdr:nvSpPr>
      <xdr:spPr>
        <a:xfrm>
          <a:off x="15602585" y="1790700"/>
          <a:ext cx="7683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409575</xdr:rowOff>
    </xdr:to>
    <xdr:sp>
      <xdr:nvSpPr>
        <xdr:cNvPr id="5111" name="Text Box 18"/>
        <xdr:cNvSpPr txBox="1"/>
      </xdr:nvSpPr>
      <xdr:spPr>
        <a:xfrm>
          <a:off x="15602585" y="1790700"/>
          <a:ext cx="7683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5112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5113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5114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5115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5116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5117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5118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11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12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12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12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12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12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12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12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12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12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12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13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13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13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13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13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13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13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13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13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13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14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14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14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14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14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14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14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14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14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14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15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15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15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15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15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15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15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15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15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15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16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16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16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16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16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16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16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16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16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16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17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17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17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17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17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17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17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17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17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17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18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18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18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18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18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18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18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18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18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18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19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19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19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19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19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19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19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19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19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19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20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20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20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20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20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20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20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20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20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20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21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21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21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21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21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21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21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21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21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21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22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22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22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22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22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22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22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22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22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22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23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23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23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23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23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23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23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23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23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23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24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24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24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24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24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24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24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24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24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24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25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25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25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25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25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25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25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25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25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25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26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26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26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26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26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26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26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26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26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26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27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27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27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27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27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27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27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27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27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27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28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28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28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28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28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28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28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28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28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28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29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29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29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29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29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29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29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29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29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29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30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30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30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30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30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30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30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30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30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30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31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31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31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31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31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31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31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31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31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31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32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32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32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32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32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32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32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32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32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32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33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33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33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33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33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33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33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33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33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33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34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34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34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34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34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34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34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34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34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34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35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35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35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35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35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35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35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35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35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35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36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36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36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36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36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36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36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36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36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36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37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37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37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37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37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37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37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37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37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37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38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38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38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38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38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38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38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38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38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38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39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39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39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39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39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39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39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39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39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39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40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40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40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40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40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40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40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40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40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40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41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41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41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41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41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41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41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41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41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41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42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42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42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42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42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42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42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42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42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42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43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43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43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43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43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43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43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43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43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43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44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44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44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44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44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44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44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44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44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44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45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45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45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45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45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45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45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45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45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45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46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46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46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46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46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46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46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46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46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46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47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47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47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47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47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47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47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47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47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47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48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48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48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48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48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48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48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48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48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48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49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49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49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49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49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49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49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49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49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49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50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50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50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50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50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50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50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50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50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50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51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51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51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51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51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51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51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51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51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51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52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52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52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52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52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52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52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52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52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52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53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53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5532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5533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5534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5535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5536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5537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5538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53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54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54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54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54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54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54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54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54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54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54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55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55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55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55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55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55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55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55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55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55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56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56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56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56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56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56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56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56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56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56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57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57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57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57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57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57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57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57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57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57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58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58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58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58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58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58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58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58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58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58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59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59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59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59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59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59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59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59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59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59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60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60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60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60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60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60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60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60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60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60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61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61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61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61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61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61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61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61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61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61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62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62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62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62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62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62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62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62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62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62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63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63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63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63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63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63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63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63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63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63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64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64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64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64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64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64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64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64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64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64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65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65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65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65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65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65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65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65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65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65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66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66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66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66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66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66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66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66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66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66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67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67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67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67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67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67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67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67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67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67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68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68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68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68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68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68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68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68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68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68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69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69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69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69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69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69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69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69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69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69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70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70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70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70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70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70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70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70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70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70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71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71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71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71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71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71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71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71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71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71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72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72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72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72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72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72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72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72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72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72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73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73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73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73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73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73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73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73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73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73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74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74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74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74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74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74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74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74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74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74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75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75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75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75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75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75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75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75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75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75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76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76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76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76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76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76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76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76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76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76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77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77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77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77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77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77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77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77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77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77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78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78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78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78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78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78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78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78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78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78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79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79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79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79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79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79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79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79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79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79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80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80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80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80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80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80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80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80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80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80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81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81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81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81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81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81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81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81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81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81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82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82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82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82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82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82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82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82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82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82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83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83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83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83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83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83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83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83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83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83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84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84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84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84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84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84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84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84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84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84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85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85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85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85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85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85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85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85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85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85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86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86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86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86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86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86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86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86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86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86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87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87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87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87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87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87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87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87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87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87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88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88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88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88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88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88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88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88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88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88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89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89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89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89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89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89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89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89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89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89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90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90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90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90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90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90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90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90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90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90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91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91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91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91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91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91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91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91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91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91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92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92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92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92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92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92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92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92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92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92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93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93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93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93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93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93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93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93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93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93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94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94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94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94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94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94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94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94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94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94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95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595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5952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5953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5954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5955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5956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5957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5958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95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96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96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96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96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96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96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96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96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96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96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97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97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97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97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97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97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97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97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97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97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98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98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98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98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98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98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98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98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98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98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99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99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99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99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99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99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99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99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99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599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00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00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00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00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00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00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00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00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00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00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01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01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01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01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01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01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01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01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01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01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02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02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02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02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02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02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02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02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02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02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03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03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03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03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03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03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03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03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03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03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04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04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04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04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04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04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04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04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04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04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05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05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05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05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05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05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05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05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05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05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06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06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06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06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06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06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06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06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06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06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07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07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07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07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07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07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07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07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07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07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08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08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08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08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08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08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08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08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08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08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09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09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09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09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09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09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09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09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09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09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10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10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10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10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10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10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10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10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10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10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11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11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11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11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11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11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11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11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11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11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12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12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12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12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12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12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12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12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12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12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13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13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13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13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13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13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13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13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13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13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14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14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14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14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14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14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14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14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14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14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15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15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15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15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15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15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15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15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15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15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16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16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16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16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16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16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16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16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16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16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17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17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17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17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17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17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17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17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17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17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18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18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18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18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18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18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18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18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18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18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19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19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19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19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19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19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19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19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19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19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20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20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20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20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20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20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20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20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20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20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21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21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21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21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21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21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21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21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21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21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22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22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22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22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22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22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22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22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22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22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23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23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23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23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23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23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23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23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23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23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24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24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24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24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24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24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24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24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24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24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25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25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25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25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25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25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25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25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25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25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26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26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26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26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26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26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26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26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26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26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27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27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27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27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27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27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27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27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27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27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28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28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28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28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28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28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28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28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28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28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29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29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29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29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29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29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29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29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29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29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30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30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30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30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30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30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30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30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30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30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31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31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31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31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31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31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31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31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31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31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32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32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32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32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32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32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32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32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32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32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33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33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33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33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33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33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33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33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33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33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34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34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34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34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34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34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34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34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34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34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35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35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35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35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35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35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35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35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35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35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36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36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36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36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36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36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36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36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36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36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37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37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6372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6373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6374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6375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6376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6377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6378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409575</xdr:rowOff>
    </xdr:to>
    <xdr:sp>
      <xdr:nvSpPr>
        <xdr:cNvPr id="6379" name="Text Box 18"/>
        <xdr:cNvSpPr txBox="1"/>
      </xdr:nvSpPr>
      <xdr:spPr>
        <a:xfrm>
          <a:off x="15602585" y="1790700"/>
          <a:ext cx="7683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409575</xdr:rowOff>
    </xdr:to>
    <xdr:sp>
      <xdr:nvSpPr>
        <xdr:cNvPr id="6380" name="Text Box 18"/>
        <xdr:cNvSpPr txBox="1"/>
      </xdr:nvSpPr>
      <xdr:spPr>
        <a:xfrm>
          <a:off x="15602585" y="1790700"/>
          <a:ext cx="7683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409575</xdr:rowOff>
    </xdr:to>
    <xdr:sp>
      <xdr:nvSpPr>
        <xdr:cNvPr id="6381" name="Text Box 18"/>
        <xdr:cNvSpPr txBox="1"/>
      </xdr:nvSpPr>
      <xdr:spPr>
        <a:xfrm>
          <a:off x="15602585" y="1790700"/>
          <a:ext cx="7683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409575</xdr:rowOff>
    </xdr:to>
    <xdr:sp>
      <xdr:nvSpPr>
        <xdr:cNvPr id="6382" name="Text Box 18"/>
        <xdr:cNvSpPr txBox="1"/>
      </xdr:nvSpPr>
      <xdr:spPr>
        <a:xfrm>
          <a:off x="15602585" y="1790700"/>
          <a:ext cx="7683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409575</xdr:rowOff>
    </xdr:to>
    <xdr:sp>
      <xdr:nvSpPr>
        <xdr:cNvPr id="6383" name="Text Box 18"/>
        <xdr:cNvSpPr txBox="1"/>
      </xdr:nvSpPr>
      <xdr:spPr>
        <a:xfrm>
          <a:off x="15602585" y="1790700"/>
          <a:ext cx="7683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409575</xdr:rowOff>
    </xdr:to>
    <xdr:sp>
      <xdr:nvSpPr>
        <xdr:cNvPr id="6384" name="Text Box 18"/>
        <xdr:cNvSpPr txBox="1"/>
      </xdr:nvSpPr>
      <xdr:spPr>
        <a:xfrm>
          <a:off x="15602585" y="1790700"/>
          <a:ext cx="7683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409575</xdr:rowOff>
    </xdr:to>
    <xdr:sp>
      <xdr:nvSpPr>
        <xdr:cNvPr id="6385" name="Text Box 18"/>
        <xdr:cNvSpPr txBox="1"/>
      </xdr:nvSpPr>
      <xdr:spPr>
        <a:xfrm>
          <a:off x="15602585" y="1790700"/>
          <a:ext cx="7683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6386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6387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6388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6389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6390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6391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6392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39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39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39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39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39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39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39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40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40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40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40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40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40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40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40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40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40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41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41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41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41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41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41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41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41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41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41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42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42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42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42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42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42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42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42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42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42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43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43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43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43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43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43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43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43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43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43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44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44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44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44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44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44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44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44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44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44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45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45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45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45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45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45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45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45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45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45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46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46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46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46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46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46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46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46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46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46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47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47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47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47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47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47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47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47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47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47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48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48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48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48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48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48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48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48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48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48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49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49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49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49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49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49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49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49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49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49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50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50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50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50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50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50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50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50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50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50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51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51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51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51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51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51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51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51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51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51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52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52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52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52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52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52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52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52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52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52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53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53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53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53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53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53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53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53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53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53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54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54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54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54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54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54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54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54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54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54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55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55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55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55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55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55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55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55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55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55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56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56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56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56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56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56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56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56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56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56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57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57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57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57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57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57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57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57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57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57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58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58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58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58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58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58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58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58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58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58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59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59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59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59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59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59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59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59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59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59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60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60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60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60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60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60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60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60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60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60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61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61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61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61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61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61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61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61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61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61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62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62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62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62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62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62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62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62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62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62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63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63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63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63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63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63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63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63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63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63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64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64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64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64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64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64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64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64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64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64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65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65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65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65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65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65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65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65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65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65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66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66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66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66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66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66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66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66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66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66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67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67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67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67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67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67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67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67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67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67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68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68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68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68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68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68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68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68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68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68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69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69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69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69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69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69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69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69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69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69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70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70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70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70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70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70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70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70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70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70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71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71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71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71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71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71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71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71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71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71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72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72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72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72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72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72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72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72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72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72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73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73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73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73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73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73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73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73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73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73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74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74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74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74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74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74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74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74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74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74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75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75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75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75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75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75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75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75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75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75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76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76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76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76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76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76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76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76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76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76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77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77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77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77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77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77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77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77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77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77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78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78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78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78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78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78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78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78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78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78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79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79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79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79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79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79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79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79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79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79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80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80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80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80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80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80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6806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6807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6808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6809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6810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6811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6812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81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81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81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81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81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81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81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82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82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82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82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82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82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82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82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82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82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83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83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83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83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83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83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83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83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83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83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84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84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84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84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84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84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84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84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84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84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85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85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85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85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85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85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85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85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85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85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86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86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86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86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86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86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86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86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86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86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87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87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87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87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87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87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87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87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87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87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88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88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88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88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88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88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88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88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88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88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89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89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89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89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89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89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89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89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89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89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90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90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90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90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90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90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90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90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90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90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91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91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91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91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91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91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91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91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91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91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92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92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92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92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92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92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92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92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92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92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93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93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93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93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93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93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93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93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93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93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94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94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94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94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94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94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94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94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94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94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95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95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95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95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95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95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95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95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95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95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96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96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96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96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96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96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96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96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96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96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97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97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97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697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97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97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97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97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97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97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98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98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98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98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98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98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98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98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98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98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99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99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99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99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99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99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99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99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99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699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00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00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00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00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00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00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00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00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00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00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01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01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01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01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01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01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01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01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01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01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02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02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02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02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02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02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02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02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02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02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03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03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03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03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03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03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03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03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03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03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04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04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04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04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04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04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04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04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04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04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05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05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05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05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05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05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05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05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05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05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06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06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06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06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06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06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06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06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06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06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07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07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07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07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07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07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07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07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07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07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08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08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08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08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08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08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08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08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08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08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09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09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09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09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09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09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09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09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09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09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10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10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10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10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10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10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10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10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10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10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11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11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11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11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11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11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11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11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11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11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12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12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12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12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12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12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12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12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12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12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13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13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13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13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13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13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13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13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13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13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14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14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14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14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14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14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14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14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14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14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15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15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15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15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15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15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15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15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15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15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16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16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16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16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16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16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16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16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16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16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17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17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17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17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17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17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17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17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17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17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18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18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18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18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18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18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18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18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18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18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19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19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19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19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19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19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19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19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19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19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20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20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20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20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20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20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20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20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20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20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21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21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21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21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21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21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21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21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21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21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22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22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22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22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22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22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7226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7227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7228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7229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7230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7231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7232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23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23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23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23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23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23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23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24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24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24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24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24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24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24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24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24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24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25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25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25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25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25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25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25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25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25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25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26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26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26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26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26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26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26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26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26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26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27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27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27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27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27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27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27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27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27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27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28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28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28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28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28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28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28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28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28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28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29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29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29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29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29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29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29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29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29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29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30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30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30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30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30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30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30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30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30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30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31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31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31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31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31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31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31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31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31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31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32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32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32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32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32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32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32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32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32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32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33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33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33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33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33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33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33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33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33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33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34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34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34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34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34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34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34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34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34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34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35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35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35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35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35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35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35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35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35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35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36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36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36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36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36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36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36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36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36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36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37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37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37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37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37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37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37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37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37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37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38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38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38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38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38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38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38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38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38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38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39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39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39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39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39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39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39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39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39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39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40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40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40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40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40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40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40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40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40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40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41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41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41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41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41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41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41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41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41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41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42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42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42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42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42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42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42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42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42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42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43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43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43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43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43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43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43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43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43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43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44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44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44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44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44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44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44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44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44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44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45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45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45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45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45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45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45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45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45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45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46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46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46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46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46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46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46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46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46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46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47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47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47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47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47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47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47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47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47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47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48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48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48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48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48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48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48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48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48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48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49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49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49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49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49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49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49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49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49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49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50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50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50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50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50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50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50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50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50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50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51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51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51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51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51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51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51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51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51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51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52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52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52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52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52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52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52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52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52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52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53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53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53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53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53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53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53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53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53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53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54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54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54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54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54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54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54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54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54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54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55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55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55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55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55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55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55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55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55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55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56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56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56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56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56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56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56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56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56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56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57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57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57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57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57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57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57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57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57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57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58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58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58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58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58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58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58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58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58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58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59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59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59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59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59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59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59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59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59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59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60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60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60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60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60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60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60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60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60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60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61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61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61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61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61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61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61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61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61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61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62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62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62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62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62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62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62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62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62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62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63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63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63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63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63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63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63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63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63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63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64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64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64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64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64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64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7646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7647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7648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7649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7650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7651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7652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409575</xdr:rowOff>
    </xdr:to>
    <xdr:sp>
      <xdr:nvSpPr>
        <xdr:cNvPr id="7653" name="Text Box 18"/>
        <xdr:cNvSpPr txBox="1"/>
      </xdr:nvSpPr>
      <xdr:spPr>
        <a:xfrm>
          <a:off x="15602585" y="1790700"/>
          <a:ext cx="7683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409575</xdr:rowOff>
    </xdr:to>
    <xdr:sp>
      <xdr:nvSpPr>
        <xdr:cNvPr id="7654" name="Text Box 18"/>
        <xdr:cNvSpPr txBox="1"/>
      </xdr:nvSpPr>
      <xdr:spPr>
        <a:xfrm>
          <a:off x="15602585" y="1790700"/>
          <a:ext cx="7683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409575</xdr:rowOff>
    </xdr:to>
    <xdr:sp>
      <xdr:nvSpPr>
        <xdr:cNvPr id="7655" name="Text Box 18"/>
        <xdr:cNvSpPr txBox="1"/>
      </xdr:nvSpPr>
      <xdr:spPr>
        <a:xfrm>
          <a:off x="15602585" y="1790700"/>
          <a:ext cx="7683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409575</xdr:rowOff>
    </xdr:to>
    <xdr:sp>
      <xdr:nvSpPr>
        <xdr:cNvPr id="7656" name="Text Box 18"/>
        <xdr:cNvSpPr txBox="1"/>
      </xdr:nvSpPr>
      <xdr:spPr>
        <a:xfrm>
          <a:off x="15602585" y="1790700"/>
          <a:ext cx="7683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409575</xdr:rowOff>
    </xdr:to>
    <xdr:sp>
      <xdr:nvSpPr>
        <xdr:cNvPr id="7657" name="Text Box 18"/>
        <xdr:cNvSpPr txBox="1"/>
      </xdr:nvSpPr>
      <xdr:spPr>
        <a:xfrm>
          <a:off x="15602585" y="1790700"/>
          <a:ext cx="7683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409575</xdr:rowOff>
    </xdr:to>
    <xdr:sp>
      <xdr:nvSpPr>
        <xdr:cNvPr id="7658" name="Text Box 18"/>
        <xdr:cNvSpPr txBox="1"/>
      </xdr:nvSpPr>
      <xdr:spPr>
        <a:xfrm>
          <a:off x="15602585" y="1790700"/>
          <a:ext cx="7683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409575</xdr:rowOff>
    </xdr:to>
    <xdr:sp>
      <xdr:nvSpPr>
        <xdr:cNvPr id="7659" name="Text Box 18"/>
        <xdr:cNvSpPr txBox="1"/>
      </xdr:nvSpPr>
      <xdr:spPr>
        <a:xfrm>
          <a:off x="15602585" y="1790700"/>
          <a:ext cx="7683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7660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7661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7662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7663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7664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7665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7666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66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66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66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67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67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67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67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67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67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67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67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67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67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68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68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68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68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68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68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68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68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68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68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69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69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69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69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69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69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69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69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69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69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70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70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70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70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70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70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70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70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70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70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71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71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71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71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71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71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71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71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71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71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72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72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72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72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72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72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72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72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72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72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73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73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73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73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73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73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73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73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73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73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74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74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74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74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74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74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74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74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74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74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75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75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75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75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75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75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75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75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75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75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76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76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76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76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76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76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76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76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76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76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77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77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77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77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77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77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77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77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77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77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78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78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78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78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78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78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78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78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78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78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79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79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79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79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79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79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79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79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79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79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80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80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80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80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80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80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80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80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80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80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81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81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81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81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81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81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81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81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81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81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82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82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82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82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82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82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82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782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82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82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83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83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83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83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83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83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83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83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83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83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84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84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84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84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84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84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84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84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84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84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85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85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85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85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85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85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85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85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85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85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86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86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86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86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86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86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86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86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86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86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87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87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87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87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87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87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87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87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87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87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88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88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88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88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88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88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88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88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88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88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89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89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89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89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89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89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89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89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89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89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90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90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90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90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90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90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90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90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90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90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91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91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91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91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91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91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91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91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91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91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92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92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92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92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92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92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92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92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92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92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93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93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93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93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93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93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93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93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93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93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94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94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94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94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94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94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94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94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94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94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95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95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95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95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95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95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95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95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95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95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96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96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96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96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96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96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96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96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96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96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97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97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97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97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97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97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97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97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97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97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98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98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98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98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98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98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98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98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98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98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99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99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99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99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99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99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99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99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99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799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00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00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00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00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00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00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00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00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00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00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01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01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01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01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01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01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01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01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01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01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02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02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02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02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02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02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02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02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02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02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03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03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03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03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03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03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03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03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03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03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04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04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04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04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04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04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04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04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04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04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05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05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05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05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05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05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05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05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05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05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06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06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06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06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06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06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06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06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06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06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07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07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07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07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07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07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07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07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07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07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8080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8081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8082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8083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8084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8085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8086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08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08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08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09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09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09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09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09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09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09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09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09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09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10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10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10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10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10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10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10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10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10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10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11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11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11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11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11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11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11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11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11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11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12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12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12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12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12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12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12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12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12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12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13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13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13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13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13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13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13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13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13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13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14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14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14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14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14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14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14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14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14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14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15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15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15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15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15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15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15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15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15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15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16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16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16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16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16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16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16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16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16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16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17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17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17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17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17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17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17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17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17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17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18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18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18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18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18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18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18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18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18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18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19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19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19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19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19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19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19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19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19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19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20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20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20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20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20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20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20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20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20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20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21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21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21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21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21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21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21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21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21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21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22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22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22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22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22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22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22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22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22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22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23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23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23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23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23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23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23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23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23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23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24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24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24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24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24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24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24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24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24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24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25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25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25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25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25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25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25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25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25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25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26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26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26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26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26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26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26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26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26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26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27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27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27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27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27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27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27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27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27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27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28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28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28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28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28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28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28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28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28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28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29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29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29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29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29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29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29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29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29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29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30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30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30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30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30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30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30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30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30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30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31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31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31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31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31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31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31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31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31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31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32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32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32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32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32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32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32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32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32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32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33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33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33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33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33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33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33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33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33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33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34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34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34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34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34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34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34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34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34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34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35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35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35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35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35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35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35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35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35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35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36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36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36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36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36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36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36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36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36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36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37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37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37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37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37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37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37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37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37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37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38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38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38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38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38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38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38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38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38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38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39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39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39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39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39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39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39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39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39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39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40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40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40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40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40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40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40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40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40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40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41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41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41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41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41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41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41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41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41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41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42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42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42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42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42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42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42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42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42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42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43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43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43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43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43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43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43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43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43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43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44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44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44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44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44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44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44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44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44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44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45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45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45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45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45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45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45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45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45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45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46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46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46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46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46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46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46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46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46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46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47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47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47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47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47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47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47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47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47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47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48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48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48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48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48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48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48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48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48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48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49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49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49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49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49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49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49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49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49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49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8500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8501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8502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8503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8504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8505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8506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50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50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50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51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51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51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51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51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51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51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51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51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51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52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52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52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52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52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52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52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52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52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52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53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53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53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53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53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53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53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53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53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53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54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54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54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54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54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54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54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54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54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54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55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55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55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55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55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55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55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55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55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55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56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56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56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56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56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56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56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56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56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56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57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57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57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57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57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57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57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57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57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57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58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58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58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58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58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58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58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58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58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58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59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59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59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59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59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59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59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59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59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59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60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60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60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60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60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60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60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60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60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60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61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61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61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61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61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61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61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61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61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61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62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62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62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62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62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62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62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62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62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62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63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63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63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63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63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63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63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63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63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63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64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64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64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64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64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64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64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64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64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64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65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65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65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65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65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65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65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65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65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65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66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66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66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66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66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66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66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66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66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66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67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67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67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67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67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67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67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67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67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67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68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68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68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68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68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68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68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68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68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68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69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69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69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69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69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69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69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69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69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69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70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70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70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70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70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70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70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70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70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70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71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71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71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71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71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71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71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71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71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71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72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72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72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72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72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72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72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72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72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72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73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73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73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73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73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73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73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73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73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73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74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74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74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74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74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74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74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74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74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74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75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75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75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75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75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75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75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75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75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75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76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76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76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76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76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76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76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76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76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76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77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77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77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77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77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77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77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77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77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77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78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78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78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78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78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78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78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78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78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78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79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79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79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79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79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79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79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79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79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79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80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80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80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80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80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80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80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80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80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80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81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81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81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81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81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81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81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81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81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81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82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82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82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82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82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82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82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82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82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82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83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83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83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83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83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83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83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83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83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83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84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84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84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84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84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84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84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84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84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84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85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85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85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85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85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85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85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85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85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85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86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86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86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86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86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86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86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86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86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86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87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87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87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87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87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87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87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87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87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87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88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88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88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88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88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88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88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88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88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88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89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89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89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89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89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89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89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89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89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89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90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90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90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90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90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90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90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90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90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90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91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91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91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91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91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91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91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91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91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891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8920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8921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8922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8923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8924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8925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8926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409575</xdr:rowOff>
    </xdr:to>
    <xdr:sp>
      <xdr:nvSpPr>
        <xdr:cNvPr id="8927" name="Text Box 18"/>
        <xdr:cNvSpPr txBox="1"/>
      </xdr:nvSpPr>
      <xdr:spPr>
        <a:xfrm>
          <a:off x="15602585" y="1790700"/>
          <a:ext cx="7683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409575</xdr:rowOff>
    </xdr:to>
    <xdr:sp>
      <xdr:nvSpPr>
        <xdr:cNvPr id="8928" name="Text Box 18"/>
        <xdr:cNvSpPr txBox="1"/>
      </xdr:nvSpPr>
      <xdr:spPr>
        <a:xfrm>
          <a:off x="15602585" y="1790700"/>
          <a:ext cx="7683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409575</xdr:rowOff>
    </xdr:to>
    <xdr:sp>
      <xdr:nvSpPr>
        <xdr:cNvPr id="8929" name="Text Box 18"/>
        <xdr:cNvSpPr txBox="1"/>
      </xdr:nvSpPr>
      <xdr:spPr>
        <a:xfrm>
          <a:off x="15602585" y="1790700"/>
          <a:ext cx="7683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409575</xdr:rowOff>
    </xdr:to>
    <xdr:sp>
      <xdr:nvSpPr>
        <xdr:cNvPr id="8930" name="Text Box 18"/>
        <xdr:cNvSpPr txBox="1"/>
      </xdr:nvSpPr>
      <xdr:spPr>
        <a:xfrm>
          <a:off x="15602585" y="1790700"/>
          <a:ext cx="7683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409575</xdr:rowOff>
    </xdr:to>
    <xdr:sp>
      <xdr:nvSpPr>
        <xdr:cNvPr id="8931" name="Text Box 18"/>
        <xdr:cNvSpPr txBox="1"/>
      </xdr:nvSpPr>
      <xdr:spPr>
        <a:xfrm>
          <a:off x="15602585" y="1790700"/>
          <a:ext cx="7683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409575</xdr:rowOff>
    </xdr:to>
    <xdr:sp>
      <xdr:nvSpPr>
        <xdr:cNvPr id="8932" name="Text Box 18"/>
        <xdr:cNvSpPr txBox="1"/>
      </xdr:nvSpPr>
      <xdr:spPr>
        <a:xfrm>
          <a:off x="15602585" y="1790700"/>
          <a:ext cx="7683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409575</xdr:rowOff>
    </xdr:to>
    <xdr:sp>
      <xdr:nvSpPr>
        <xdr:cNvPr id="8933" name="Text Box 18"/>
        <xdr:cNvSpPr txBox="1"/>
      </xdr:nvSpPr>
      <xdr:spPr>
        <a:xfrm>
          <a:off x="15602585" y="1790700"/>
          <a:ext cx="7683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8934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8935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8936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8937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8938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8939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8940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94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94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94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94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94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94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94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94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94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95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95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95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95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95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95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95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95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95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95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96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96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96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96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96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96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96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96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96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96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97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97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97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97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97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97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97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97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97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97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98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98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98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98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98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98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98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98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98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98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99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99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99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99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99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99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99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99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99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899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00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00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00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00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00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00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00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00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00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00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01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01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01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01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01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01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01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01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01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01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02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02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02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02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02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02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02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02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02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02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03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03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03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03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03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03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03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03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03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03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04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04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04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04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04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04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04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04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04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04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05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05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05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05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05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05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05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05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05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05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06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06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06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06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06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06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06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06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06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06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07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07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07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07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07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07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07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07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07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07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08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08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08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08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08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08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08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08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08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08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09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09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09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09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09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09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09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09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09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09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10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10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10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10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10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10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10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10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10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10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11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11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11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11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11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11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11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11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11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11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12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12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12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12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12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12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12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12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12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12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13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13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13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13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13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13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13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13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13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13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14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14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14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14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14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14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14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14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14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14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15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15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15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15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15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15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15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15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15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15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16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16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16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16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16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16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16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16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16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16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17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17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17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17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17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17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17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17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17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17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18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18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18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18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18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18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18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18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18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18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19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19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19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19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19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19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19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19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19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19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20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20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20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20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20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20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20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20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20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20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21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21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21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21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21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21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21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21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21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21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22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22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22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22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22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22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22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22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22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22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23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23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23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23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23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23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23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23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23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23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24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24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24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24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24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24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24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24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24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24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25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25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25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25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25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25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25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25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25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25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26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26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26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26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26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26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26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26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26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26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27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27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27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27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27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27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27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27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27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27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28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28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28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28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28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28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28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28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28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28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29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29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29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29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29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29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29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29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29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29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30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30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30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30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30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30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30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30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30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30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31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31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31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31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31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31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31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31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31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31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32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32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32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32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32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32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32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32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32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32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33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33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33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33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33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33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33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33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33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33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34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34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34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34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34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34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34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34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34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34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35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35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35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35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9354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9355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9356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9357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9358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9359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9360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36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36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36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36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36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36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36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36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36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37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37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37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37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37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37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37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37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37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37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38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38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38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38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38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38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38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38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38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38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39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39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39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39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39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39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39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39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39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39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40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40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40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40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40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40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40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40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40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40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41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41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41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41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41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41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41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41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41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41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42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42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42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42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42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42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42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42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42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42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43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43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43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43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43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43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43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43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43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43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44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44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44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44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44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44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44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44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44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44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45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45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45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45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45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45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45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45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45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45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46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46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46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46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46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46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46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46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46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46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47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47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47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47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47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47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47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47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47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47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48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48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48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48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48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48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48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48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48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48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49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49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49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49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49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49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49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49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49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49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50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50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50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50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50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50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50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50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50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50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51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51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51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51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51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51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51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51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51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51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52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52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52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52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52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52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52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52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52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52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53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53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53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53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53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53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53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53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53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53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54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54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54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54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54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54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54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54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54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54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55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55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55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55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55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55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55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55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55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55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56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56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56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56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56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56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56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56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56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56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57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57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57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57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57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57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57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57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57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57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58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58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58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58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58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58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58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58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58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58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59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59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59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59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59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59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59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59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59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59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60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60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60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60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60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60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60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60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60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60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61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61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61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61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61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61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61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61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61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61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62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62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62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62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62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62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62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62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62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62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63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63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63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63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63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63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63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63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63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63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64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64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64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64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64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64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64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64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64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64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65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65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65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65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65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65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65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65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65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65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66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66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66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66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66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66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66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66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66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66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67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67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67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67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67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67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67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67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67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67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68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68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68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68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68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68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68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68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68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68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69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69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69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69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69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69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69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69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69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69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70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70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70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70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70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70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70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70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70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70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71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71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71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71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71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71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71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71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71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71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72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72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72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72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72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72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72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72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72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72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73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73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73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73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73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73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73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73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73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73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74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74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74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74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74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74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74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74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74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74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75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75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75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75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75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75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75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75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75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75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76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76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76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76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76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76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76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76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76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76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77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77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77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77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9774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9775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9776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9777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9778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9779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415925</xdr:rowOff>
    </xdr:to>
    <xdr:sp>
      <xdr:nvSpPr>
        <xdr:cNvPr id="9780" name="Text Box 18"/>
        <xdr:cNvSpPr txBox="1"/>
      </xdr:nvSpPr>
      <xdr:spPr>
        <a:xfrm>
          <a:off x="15602585" y="17907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78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78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78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78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78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78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78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78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78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79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79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79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79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79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79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79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79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79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79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80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80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80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80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80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80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80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80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80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80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81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81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81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81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81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81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81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81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81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81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82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82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82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82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82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82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82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82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82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82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83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83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83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83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83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83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83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83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83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83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84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84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84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84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84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84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84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84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84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84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85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85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85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85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85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85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85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85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85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85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86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86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86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86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86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86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86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86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86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86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87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87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87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87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87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87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87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87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87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87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88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88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88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88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88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88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88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88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88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88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89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89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89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89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89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89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89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89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89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89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90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90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90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90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90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90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90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90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90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90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91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91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91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91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91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91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91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91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91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91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92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92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92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92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92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92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92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92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92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92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93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93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932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933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934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935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936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937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938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939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940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76835</xdr:colOff>
      <xdr:row>5</xdr:row>
      <xdr:rowOff>419100</xdr:rowOff>
    </xdr:to>
    <xdr:sp>
      <xdr:nvSpPr>
        <xdr:cNvPr id="9941" name="Text Box 18"/>
        <xdr:cNvSpPr txBox="1"/>
      </xdr:nvSpPr>
      <xdr:spPr>
        <a:xfrm>
          <a:off x="15602585" y="17907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94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94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94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94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94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94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94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94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95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95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95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95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95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95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95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95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95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95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96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96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96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96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96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96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96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96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96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96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97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97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97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97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97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97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97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97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97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97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98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98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98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98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98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98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98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98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98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98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99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99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99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99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99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99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99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99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99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999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00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00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00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00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00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00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00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00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00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00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01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01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01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01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01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01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01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01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01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01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02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02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02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02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02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02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02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02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02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02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03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03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03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03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03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03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03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03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03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03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04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04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04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04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04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04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04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04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04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04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05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05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05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05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05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05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05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05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05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05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06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06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06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06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06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06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06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06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06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06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07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07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07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07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07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07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07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07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07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07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08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08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08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08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08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08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08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08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08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08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09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09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09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09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09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09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09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09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09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09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10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10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10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10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10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10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10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10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10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10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11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11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11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11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11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11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11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11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11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11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12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12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12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12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12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12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12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12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12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12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13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13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13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13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13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13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13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13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13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13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14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14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14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14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14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14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14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14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14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14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15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15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15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15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15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15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15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15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15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15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16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16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16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16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16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16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16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16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16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16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17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17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17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17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17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17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17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17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17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17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18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18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18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18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184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185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186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187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188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189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190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191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192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79375</xdr:colOff>
      <xdr:row>5</xdr:row>
      <xdr:rowOff>419100</xdr:rowOff>
    </xdr:to>
    <xdr:sp>
      <xdr:nvSpPr>
        <xdr:cNvPr id="10193" name="Text Box 18"/>
        <xdr:cNvSpPr txBox="1"/>
      </xdr:nvSpPr>
      <xdr:spPr>
        <a:xfrm>
          <a:off x="15602585" y="17907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98425</xdr:rowOff>
    </xdr:to>
    <xdr:sp>
      <xdr:nvSpPr>
        <xdr:cNvPr id="11468" name="Text Box 18"/>
        <xdr:cNvSpPr txBox="1"/>
      </xdr:nvSpPr>
      <xdr:spPr>
        <a:xfrm>
          <a:off x="1600200" y="320294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98425</xdr:rowOff>
    </xdr:to>
    <xdr:sp>
      <xdr:nvSpPr>
        <xdr:cNvPr id="11469" name="Text Box 18"/>
        <xdr:cNvSpPr txBox="1"/>
      </xdr:nvSpPr>
      <xdr:spPr>
        <a:xfrm>
          <a:off x="1600200" y="320294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98425</xdr:rowOff>
    </xdr:to>
    <xdr:sp>
      <xdr:nvSpPr>
        <xdr:cNvPr id="11470" name="Text Box 18"/>
        <xdr:cNvSpPr txBox="1"/>
      </xdr:nvSpPr>
      <xdr:spPr>
        <a:xfrm>
          <a:off x="1600200" y="320294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98425</xdr:rowOff>
    </xdr:to>
    <xdr:sp>
      <xdr:nvSpPr>
        <xdr:cNvPr id="11471" name="Text Box 18"/>
        <xdr:cNvSpPr txBox="1"/>
      </xdr:nvSpPr>
      <xdr:spPr>
        <a:xfrm>
          <a:off x="1600200" y="320294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98425</xdr:rowOff>
    </xdr:to>
    <xdr:sp>
      <xdr:nvSpPr>
        <xdr:cNvPr id="11472" name="Text Box 18"/>
        <xdr:cNvSpPr txBox="1"/>
      </xdr:nvSpPr>
      <xdr:spPr>
        <a:xfrm>
          <a:off x="1600200" y="320294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98425</xdr:rowOff>
    </xdr:to>
    <xdr:sp>
      <xdr:nvSpPr>
        <xdr:cNvPr id="11473" name="Text Box 18"/>
        <xdr:cNvSpPr txBox="1"/>
      </xdr:nvSpPr>
      <xdr:spPr>
        <a:xfrm>
          <a:off x="1600200" y="320294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98425</xdr:rowOff>
    </xdr:to>
    <xdr:sp>
      <xdr:nvSpPr>
        <xdr:cNvPr id="11474" name="Text Box 18"/>
        <xdr:cNvSpPr txBox="1"/>
      </xdr:nvSpPr>
      <xdr:spPr>
        <a:xfrm>
          <a:off x="1600200" y="320294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92075</xdr:rowOff>
    </xdr:to>
    <xdr:sp>
      <xdr:nvSpPr>
        <xdr:cNvPr id="11475" name="Text Box 18"/>
        <xdr:cNvSpPr txBox="1"/>
      </xdr:nvSpPr>
      <xdr:spPr>
        <a:xfrm>
          <a:off x="1600200" y="32029400"/>
          <a:ext cx="7683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92075</xdr:rowOff>
    </xdr:to>
    <xdr:sp>
      <xdr:nvSpPr>
        <xdr:cNvPr id="11476" name="Text Box 18"/>
        <xdr:cNvSpPr txBox="1"/>
      </xdr:nvSpPr>
      <xdr:spPr>
        <a:xfrm>
          <a:off x="1600200" y="32029400"/>
          <a:ext cx="7683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92075</xdr:rowOff>
    </xdr:to>
    <xdr:sp>
      <xdr:nvSpPr>
        <xdr:cNvPr id="11477" name="Text Box 18"/>
        <xdr:cNvSpPr txBox="1"/>
      </xdr:nvSpPr>
      <xdr:spPr>
        <a:xfrm>
          <a:off x="1600200" y="32029400"/>
          <a:ext cx="7683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92075</xdr:rowOff>
    </xdr:to>
    <xdr:sp>
      <xdr:nvSpPr>
        <xdr:cNvPr id="11478" name="Text Box 18"/>
        <xdr:cNvSpPr txBox="1"/>
      </xdr:nvSpPr>
      <xdr:spPr>
        <a:xfrm>
          <a:off x="1600200" y="32029400"/>
          <a:ext cx="7683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92075</xdr:rowOff>
    </xdr:to>
    <xdr:sp>
      <xdr:nvSpPr>
        <xdr:cNvPr id="11479" name="Text Box 18"/>
        <xdr:cNvSpPr txBox="1"/>
      </xdr:nvSpPr>
      <xdr:spPr>
        <a:xfrm>
          <a:off x="1600200" y="32029400"/>
          <a:ext cx="7683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92075</xdr:rowOff>
    </xdr:to>
    <xdr:sp>
      <xdr:nvSpPr>
        <xdr:cNvPr id="11480" name="Text Box 18"/>
        <xdr:cNvSpPr txBox="1"/>
      </xdr:nvSpPr>
      <xdr:spPr>
        <a:xfrm>
          <a:off x="1600200" y="32029400"/>
          <a:ext cx="7683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92075</xdr:rowOff>
    </xdr:to>
    <xdr:sp>
      <xdr:nvSpPr>
        <xdr:cNvPr id="11481" name="Text Box 18"/>
        <xdr:cNvSpPr txBox="1"/>
      </xdr:nvSpPr>
      <xdr:spPr>
        <a:xfrm>
          <a:off x="1600200" y="32029400"/>
          <a:ext cx="7683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98425</xdr:rowOff>
    </xdr:to>
    <xdr:sp>
      <xdr:nvSpPr>
        <xdr:cNvPr id="11482" name="Text Box 18"/>
        <xdr:cNvSpPr txBox="1"/>
      </xdr:nvSpPr>
      <xdr:spPr>
        <a:xfrm>
          <a:off x="1600200" y="320294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98425</xdr:rowOff>
    </xdr:to>
    <xdr:sp>
      <xdr:nvSpPr>
        <xdr:cNvPr id="11483" name="Text Box 18"/>
        <xdr:cNvSpPr txBox="1"/>
      </xdr:nvSpPr>
      <xdr:spPr>
        <a:xfrm>
          <a:off x="1600200" y="320294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98425</xdr:rowOff>
    </xdr:to>
    <xdr:sp>
      <xdr:nvSpPr>
        <xdr:cNvPr id="11484" name="Text Box 18"/>
        <xdr:cNvSpPr txBox="1"/>
      </xdr:nvSpPr>
      <xdr:spPr>
        <a:xfrm>
          <a:off x="1600200" y="320294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98425</xdr:rowOff>
    </xdr:to>
    <xdr:sp>
      <xdr:nvSpPr>
        <xdr:cNvPr id="11485" name="Text Box 18"/>
        <xdr:cNvSpPr txBox="1"/>
      </xdr:nvSpPr>
      <xdr:spPr>
        <a:xfrm>
          <a:off x="1600200" y="320294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98425</xdr:rowOff>
    </xdr:to>
    <xdr:sp>
      <xdr:nvSpPr>
        <xdr:cNvPr id="11486" name="Text Box 18"/>
        <xdr:cNvSpPr txBox="1"/>
      </xdr:nvSpPr>
      <xdr:spPr>
        <a:xfrm>
          <a:off x="1600200" y="320294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98425</xdr:rowOff>
    </xdr:to>
    <xdr:sp>
      <xdr:nvSpPr>
        <xdr:cNvPr id="11487" name="Text Box 18"/>
        <xdr:cNvSpPr txBox="1"/>
      </xdr:nvSpPr>
      <xdr:spPr>
        <a:xfrm>
          <a:off x="1600200" y="320294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98425</xdr:rowOff>
    </xdr:to>
    <xdr:sp>
      <xdr:nvSpPr>
        <xdr:cNvPr id="11488" name="Text Box 18"/>
        <xdr:cNvSpPr txBox="1"/>
      </xdr:nvSpPr>
      <xdr:spPr>
        <a:xfrm>
          <a:off x="1600200" y="320294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489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490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491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492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493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494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495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496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497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498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499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500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501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502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503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504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505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506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507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508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509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510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511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512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513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514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515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516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517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518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519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520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521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522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523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524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525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526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527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528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529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530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531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532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533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534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535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536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537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538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539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540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541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542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543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544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545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546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547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548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549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550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551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552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553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554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555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556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557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558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559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560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561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562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563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564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565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566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567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568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569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570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571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572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573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574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575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576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577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578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579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580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581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582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583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584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585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586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587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588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589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590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591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592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593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594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595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596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597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598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599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600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601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602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603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604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605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606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607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608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609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610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611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612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613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614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615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616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617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618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619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620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621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622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623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624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625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626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627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628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629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630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631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632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633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634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635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636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637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638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639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640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641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642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643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644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645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646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647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648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649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650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651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652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653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654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655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656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657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658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659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660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661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662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663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664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665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666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667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668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669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670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671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672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673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674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675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676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677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678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679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680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681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682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683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684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685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686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687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688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689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690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691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692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693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694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695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696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697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698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699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700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701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702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703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704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705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706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707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708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709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710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711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712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713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714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715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716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717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718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719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720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721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722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723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724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725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726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727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728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729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730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731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732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733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734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735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736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737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738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739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740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741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742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743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744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745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746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747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748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749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750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751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752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753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754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755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756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757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758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759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760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761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762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763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764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765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766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767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768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769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770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771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772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773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774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775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776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777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778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779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780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781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782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783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784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785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786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787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788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789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790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791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792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793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794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795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796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797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798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799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800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801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802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803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804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805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806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807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808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809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810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811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812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813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814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815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816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817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818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819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820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821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822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823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824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825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826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827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828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829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830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831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832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833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834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835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836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837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838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839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840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841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842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843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844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845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846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847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848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849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850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851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852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853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854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855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856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857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858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859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860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861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862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863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864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865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866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867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868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869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870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871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872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873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874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875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876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877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878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879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880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881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882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883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884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885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886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887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888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889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890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891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892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893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894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895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896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897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898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899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900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1901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98425</xdr:rowOff>
    </xdr:to>
    <xdr:sp>
      <xdr:nvSpPr>
        <xdr:cNvPr id="11902" name="Text Box 18"/>
        <xdr:cNvSpPr txBox="1"/>
      </xdr:nvSpPr>
      <xdr:spPr>
        <a:xfrm>
          <a:off x="1600200" y="320294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98425</xdr:rowOff>
    </xdr:to>
    <xdr:sp>
      <xdr:nvSpPr>
        <xdr:cNvPr id="11903" name="Text Box 18"/>
        <xdr:cNvSpPr txBox="1"/>
      </xdr:nvSpPr>
      <xdr:spPr>
        <a:xfrm>
          <a:off x="1600200" y="320294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98425</xdr:rowOff>
    </xdr:to>
    <xdr:sp>
      <xdr:nvSpPr>
        <xdr:cNvPr id="11904" name="Text Box 18"/>
        <xdr:cNvSpPr txBox="1"/>
      </xdr:nvSpPr>
      <xdr:spPr>
        <a:xfrm>
          <a:off x="1600200" y="320294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98425</xdr:rowOff>
    </xdr:to>
    <xdr:sp>
      <xdr:nvSpPr>
        <xdr:cNvPr id="11905" name="Text Box 18"/>
        <xdr:cNvSpPr txBox="1"/>
      </xdr:nvSpPr>
      <xdr:spPr>
        <a:xfrm>
          <a:off x="1600200" y="320294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98425</xdr:rowOff>
    </xdr:to>
    <xdr:sp>
      <xdr:nvSpPr>
        <xdr:cNvPr id="11906" name="Text Box 18"/>
        <xdr:cNvSpPr txBox="1"/>
      </xdr:nvSpPr>
      <xdr:spPr>
        <a:xfrm>
          <a:off x="1600200" y="320294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98425</xdr:rowOff>
    </xdr:to>
    <xdr:sp>
      <xdr:nvSpPr>
        <xdr:cNvPr id="11907" name="Text Box 18"/>
        <xdr:cNvSpPr txBox="1"/>
      </xdr:nvSpPr>
      <xdr:spPr>
        <a:xfrm>
          <a:off x="1600200" y="320294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98425</xdr:rowOff>
    </xdr:to>
    <xdr:sp>
      <xdr:nvSpPr>
        <xdr:cNvPr id="11908" name="Text Box 18"/>
        <xdr:cNvSpPr txBox="1"/>
      </xdr:nvSpPr>
      <xdr:spPr>
        <a:xfrm>
          <a:off x="1600200" y="320294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909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910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911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912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913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914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915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916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917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918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919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920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921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922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923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924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925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926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927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928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929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930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931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932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933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934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935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936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937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938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939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940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941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942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943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944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945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946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947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948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949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950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951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952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953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954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955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956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957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958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959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960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961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962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963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964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965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966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967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968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969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970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971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972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973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974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975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976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977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978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979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980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981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982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983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984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985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986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987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988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989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990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991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992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993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994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995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996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997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998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1999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000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001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002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003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004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005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006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007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008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009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010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011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012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013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014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015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016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017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018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019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020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021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022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023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024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025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026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027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028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029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030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031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032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033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034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035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036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037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038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039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040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041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042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043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044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045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046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047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048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049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050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051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052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053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054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055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056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057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058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059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060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061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062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063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064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065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066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067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068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069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070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071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072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073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074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075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076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077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078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079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080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081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082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083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084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085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086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087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088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089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090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091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092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093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094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095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096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097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098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099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100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101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102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103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104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105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106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107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108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109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110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111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112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113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114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115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116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117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118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119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120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121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122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123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124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125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126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127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128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129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130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131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132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133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134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135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136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137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138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139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140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141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142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143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144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145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146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147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148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149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150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151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152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153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154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155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156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157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158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159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160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161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162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163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164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165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166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167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168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169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170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171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172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173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174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175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176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177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178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179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180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181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182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183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184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185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186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187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188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189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190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191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192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193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194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195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196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197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198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199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200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201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202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203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204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205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206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207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208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209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210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211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212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213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214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215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216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217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218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219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220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221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222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223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224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225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226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227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228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229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230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231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232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233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234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235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236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237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238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239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240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241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242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243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244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245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246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247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248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249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250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251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252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253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254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255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256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257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258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259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260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261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262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263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264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265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266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267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268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269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270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271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272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273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274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275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276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277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278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279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280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281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282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283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284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285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286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287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288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289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290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291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292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293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294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295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296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297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298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299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300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301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302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303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304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305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306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307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308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309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310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311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312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313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314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315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316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317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318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319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320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321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98425</xdr:rowOff>
    </xdr:to>
    <xdr:sp>
      <xdr:nvSpPr>
        <xdr:cNvPr id="12322" name="Text Box 18"/>
        <xdr:cNvSpPr txBox="1"/>
      </xdr:nvSpPr>
      <xdr:spPr>
        <a:xfrm>
          <a:off x="1600200" y="320294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98425</xdr:rowOff>
    </xdr:to>
    <xdr:sp>
      <xdr:nvSpPr>
        <xdr:cNvPr id="12323" name="Text Box 18"/>
        <xdr:cNvSpPr txBox="1"/>
      </xdr:nvSpPr>
      <xdr:spPr>
        <a:xfrm>
          <a:off x="1600200" y="320294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98425</xdr:rowOff>
    </xdr:to>
    <xdr:sp>
      <xdr:nvSpPr>
        <xdr:cNvPr id="12324" name="Text Box 18"/>
        <xdr:cNvSpPr txBox="1"/>
      </xdr:nvSpPr>
      <xdr:spPr>
        <a:xfrm>
          <a:off x="1600200" y="320294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98425</xdr:rowOff>
    </xdr:to>
    <xdr:sp>
      <xdr:nvSpPr>
        <xdr:cNvPr id="12325" name="Text Box 18"/>
        <xdr:cNvSpPr txBox="1"/>
      </xdr:nvSpPr>
      <xdr:spPr>
        <a:xfrm>
          <a:off x="1600200" y="320294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98425</xdr:rowOff>
    </xdr:to>
    <xdr:sp>
      <xdr:nvSpPr>
        <xdr:cNvPr id="12326" name="Text Box 18"/>
        <xdr:cNvSpPr txBox="1"/>
      </xdr:nvSpPr>
      <xdr:spPr>
        <a:xfrm>
          <a:off x="1600200" y="320294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98425</xdr:rowOff>
    </xdr:to>
    <xdr:sp>
      <xdr:nvSpPr>
        <xdr:cNvPr id="12327" name="Text Box 18"/>
        <xdr:cNvSpPr txBox="1"/>
      </xdr:nvSpPr>
      <xdr:spPr>
        <a:xfrm>
          <a:off x="1600200" y="320294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98425</xdr:rowOff>
    </xdr:to>
    <xdr:sp>
      <xdr:nvSpPr>
        <xdr:cNvPr id="12328" name="Text Box 18"/>
        <xdr:cNvSpPr txBox="1"/>
      </xdr:nvSpPr>
      <xdr:spPr>
        <a:xfrm>
          <a:off x="1600200" y="32029400"/>
          <a:ext cx="7683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329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330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331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332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333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334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335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336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337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338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339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340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341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342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343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344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345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346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347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348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349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350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351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352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353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354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355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356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357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358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359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360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361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362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363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364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365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366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367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368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369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370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371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372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373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374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375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376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377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378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379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380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381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382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383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384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385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386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387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388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389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390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391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392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393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394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395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396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397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398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399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400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401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402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403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404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405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406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407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408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409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410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411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412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413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414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415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416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417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418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419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420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421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422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423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424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425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426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427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428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429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430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431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432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433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434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435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436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437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438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439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440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441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442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443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444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445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446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447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448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449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450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451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452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453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454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455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456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457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458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459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460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461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462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463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464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465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466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467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468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469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470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471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472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473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474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475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476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477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478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479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480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481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482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483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484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485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486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487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488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76835</xdr:colOff>
      <xdr:row>100</xdr:row>
      <xdr:rowOff>101600</xdr:rowOff>
    </xdr:to>
    <xdr:sp>
      <xdr:nvSpPr>
        <xdr:cNvPr id="12489" name="Text Box 18"/>
        <xdr:cNvSpPr txBox="1"/>
      </xdr:nvSpPr>
      <xdr:spPr>
        <a:xfrm>
          <a:off x="1600200" y="32029400"/>
          <a:ext cx="7683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490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491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492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493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494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495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496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497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498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499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500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501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502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503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504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505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506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507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508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509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510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511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512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513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514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515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516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517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518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519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520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521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522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523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524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525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526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527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528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529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530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531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532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533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534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535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536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537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538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539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540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541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542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543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544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545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546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547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548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549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550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551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552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553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554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555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556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557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558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559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560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561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562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563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564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565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566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567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568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569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570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571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572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573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574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575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576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577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578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579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580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581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582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583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584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585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586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587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588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589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590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591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592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593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594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595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596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597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598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599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600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601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602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603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604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605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606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607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608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609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610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611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612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613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614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615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616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617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618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619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620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621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622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623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624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625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626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627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628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629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630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631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632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633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634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635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636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637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638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639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640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641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642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643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644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645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646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647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648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649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650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651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652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653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654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655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656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657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658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659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660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661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662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663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664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665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666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667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668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669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670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671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672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673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674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675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676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677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678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679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680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681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682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683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684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685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686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687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688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689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690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691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692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693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694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695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696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697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698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699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700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701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702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703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704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705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706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707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708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709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710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711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712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713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714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715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716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717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718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719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720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721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722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723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724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725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726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727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728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729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730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731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732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733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734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735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736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737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738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739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740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79375</xdr:colOff>
      <xdr:row>100</xdr:row>
      <xdr:rowOff>101600</xdr:rowOff>
    </xdr:to>
    <xdr:sp>
      <xdr:nvSpPr>
        <xdr:cNvPr id="12741" name="Text Box 18"/>
        <xdr:cNvSpPr txBox="1"/>
      </xdr:nvSpPr>
      <xdr:spPr>
        <a:xfrm>
          <a:off x="1600200" y="32029400"/>
          <a:ext cx="79375" cy="4191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1&#24180;\&#20154;&#21147;&#36164;&#28304;&#31649;&#29702;\&#31038;&#20445;\&#31038;&#20445;&#34917;&#36148;\10&#26376;\10&#26376;&#39640;&#26657;&#27605;&#19994;&#2998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审批表"/>
      <sheetName val="汇总表"/>
      <sheetName val="花名册"/>
      <sheetName val="公式"/>
      <sheetName val="Sheet1"/>
      <sheetName val="Sheet2"/>
      <sheetName val="Sheet3"/>
    </sheetNames>
    <sheetDataSet>
      <sheetData sheetId="0"/>
      <sheetData sheetId="1"/>
      <sheetData sheetId="2">
        <row r="3">
          <cell r="C3" t="str">
            <v>姓名</v>
          </cell>
          <cell r="D3" t="str">
            <v>性别</v>
          </cell>
          <cell r="E3" t="str">
            <v>族别</v>
          </cell>
          <cell r="F3" t="str">
            <v>身份证号码</v>
          </cell>
          <cell r="G3" t="str">
            <v>联系电话</v>
          </cell>
        </row>
        <row r="5">
          <cell r="C5">
            <v>3</v>
          </cell>
          <cell r="D5">
            <v>4</v>
          </cell>
          <cell r="E5">
            <v>5</v>
          </cell>
          <cell r="F5">
            <v>6</v>
          </cell>
          <cell r="G5">
            <v>7</v>
          </cell>
        </row>
        <row r="6">
          <cell r="C6" t="str">
            <v>王佳俊</v>
          </cell>
          <cell r="D6" t="str">
            <v>男</v>
          </cell>
          <cell r="E6" t="str">
            <v>汉</v>
          </cell>
          <cell r="F6" t="str">
            <v>652323199411165112</v>
          </cell>
          <cell r="G6">
            <v>13119943599</v>
          </cell>
        </row>
        <row r="7">
          <cell r="C7" t="str">
            <v>马瑶</v>
          </cell>
          <cell r="D7" t="str">
            <v>女</v>
          </cell>
          <cell r="E7" t="str">
            <v>回</v>
          </cell>
          <cell r="F7" t="str">
            <v>650106199705192029</v>
          </cell>
          <cell r="G7">
            <v>13079910728</v>
          </cell>
        </row>
        <row r="8">
          <cell r="C8" t="str">
            <v>张泓麓</v>
          </cell>
          <cell r="D8" t="str">
            <v>男</v>
          </cell>
          <cell r="E8" t="str">
            <v>汉族</v>
          </cell>
          <cell r="F8" t="str">
            <v>650103199505295518</v>
          </cell>
          <cell r="G8">
            <v>18140901369</v>
          </cell>
        </row>
        <row r="9">
          <cell r="C9" t="str">
            <v>张晓芳</v>
          </cell>
          <cell r="D9" t="str">
            <v>女</v>
          </cell>
          <cell r="E9" t="str">
            <v>汉族</v>
          </cell>
          <cell r="F9" t="str">
            <v>650103199411035547</v>
          </cell>
          <cell r="G9">
            <v>17801008260</v>
          </cell>
        </row>
        <row r="10">
          <cell r="C10" t="str">
            <v>郭秋芳</v>
          </cell>
          <cell r="D10" t="str">
            <v>女</v>
          </cell>
          <cell r="E10" t="str">
            <v>汉族</v>
          </cell>
          <cell r="F10" t="str">
            <v>653201199510011087</v>
          </cell>
          <cell r="G10">
            <v>13150319030</v>
          </cell>
        </row>
        <row r="11">
          <cell r="C11" t="str">
            <v>余洁</v>
          </cell>
          <cell r="D11" t="str">
            <v>女</v>
          </cell>
          <cell r="E11" t="str">
            <v>汉族</v>
          </cell>
          <cell r="F11" t="str">
            <v>500101199607075705</v>
          </cell>
          <cell r="G11">
            <v>18723516932</v>
          </cell>
        </row>
        <row r="12">
          <cell r="C12" t="str">
            <v>刘肖肖</v>
          </cell>
          <cell r="D12" t="str">
            <v>女</v>
          </cell>
          <cell r="E12" t="str">
            <v>汉族</v>
          </cell>
          <cell r="F12" t="str">
            <v>411627199603256429</v>
          </cell>
          <cell r="G12">
            <v>18699552302</v>
          </cell>
        </row>
        <row r="13">
          <cell r="C13" t="str">
            <v>林金鑫</v>
          </cell>
          <cell r="D13" t="str">
            <v>女</v>
          </cell>
          <cell r="E13" t="str">
            <v>汉族</v>
          </cell>
          <cell r="F13" t="str">
            <v>65282219960809112X</v>
          </cell>
          <cell r="G13">
            <v>18139106074</v>
          </cell>
        </row>
        <row r="14">
          <cell r="C14" t="str">
            <v>陆文婷</v>
          </cell>
          <cell r="D14" t="str">
            <v>女</v>
          </cell>
          <cell r="E14" t="str">
            <v>汉族</v>
          </cell>
          <cell r="F14" t="str">
            <v>650103199702261827</v>
          </cell>
          <cell r="G14">
            <v>18609059265</v>
          </cell>
        </row>
        <row r="15">
          <cell r="C15" t="str">
            <v>王婷</v>
          </cell>
          <cell r="D15" t="str">
            <v>女</v>
          </cell>
          <cell r="E15" t="str">
            <v>汉族</v>
          </cell>
          <cell r="F15" t="str">
            <v>510921199701254022</v>
          </cell>
          <cell r="G15">
            <v>18584910020</v>
          </cell>
        </row>
        <row r="16">
          <cell r="C16" t="str">
            <v>姜珑珑</v>
          </cell>
          <cell r="D16" t="str">
            <v>女</v>
          </cell>
          <cell r="E16" t="str">
            <v>汉族</v>
          </cell>
          <cell r="F16" t="str">
            <v>654122199703130020</v>
          </cell>
          <cell r="G16">
            <v>13150312356</v>
          </cell>
        </row>
        <row r="17">
          <cell r="C17" t="str">
            <v>张瑾艳</v>
          </cell>
          <cell r="D17" t="str">
            <v>女</v>
          </cell>
          <cell r="E17" t="str">
            <v>汉族</v>
          </cell>
          <cell r="F17" t="str">
            <v>62052319950808470X</v>
          </cell>
          <cell r="G17">
            <v>13619941905</v>
          </cell>
        </row>
        <row r="18">
          <cell r="C18" t="str">
            <v>杨斌</v>
          </cell>
          <cell r="D18" t="str">
            <v>男</v>
          </cell>
          <cell r="E18" t="str">
            <v>汉</v>
          </cell>
          <cell r="F18" t="str">
            <v>652826199706200815</v>
          </cell>
          <cell r="G18">
            <v>17690908079</v>
          </cell>
        </row>
        <row r="19">
          <cell r="C19" t="str">
            <v>裴蓉</v>
          </cell>
          <cell r="D19" t="str">
            <v>女</v>
          </cell>
          <cell r="E19" t="str">
            <v>汉族</v>
          </cell>
          <cell r="F19" t="str">
            <v>63212219980125112X</v>
          </cell>
          <cell r="G19">
            <v>18139021984</v>
          </cell>
        </row>
        <row r="20">
          <cell r="C20" t="str">
            <v>田月荣</v>
          </cell>
          <cell r="D20" t="str">
            <v>女</v>
          </cell>
          <cell r="E20" t="str">
            <v>回族</v>
          </cell>
          <cell r="F20" t="str">
            <v>652301199606166846</v>
          </cell>
          <cell r="G20">
            <v>13579907175</v>
          </cell>
        </row>
        <row r="21">
          <cell r="C21" t="str">
            <v>周舒芃</v>
          </cell>
          <cell r="D21" t="str">
            <v>男</v>
          </cell>
          <cell r="E21" t="str">
            <v>汉族</v>
          </cell>
          <cell r="F21" t="str">
            <v>654125199607265274</v>
          </cell>
          <cell r="G21">
            <v>15222111950</v>
          </cell>
        </row>
        <row r="22">
          <cell r="C22" t="str">
            <v>冯红业</v>
          </cell>
          <cell r="D22" t="str">
            <v>男</v>
          </cell>
          <cell r="E22" t="str">
            <v>汉族</v>
          </cell>
          <cell r="F22" t="str">
            <v>620121199411011411</v>
          </cell>
          <cell r="G22">
            <v>13619942329</v>
          </cell>
        </row>
        <row r="23">
          <cell r="C23" t="str">
            <v>张露露</v>
          </cell>
          <cell r="D23" t="str">
            <v>女</v>
          </cell>
          <cell r="E23" t="str">
            <v>汉族</v>
          </cell>
          <cell r="F23" t="str">
            <v>653130199504112769</v>
          </cell>
          <cell r="G23">
            <v>18240983572</v>
          </cell>
        </row>
        <row r="24">
          <cell r="C24" t="str">
            <v>韩宵</v>
          </cell>
          <cell r="D24" t="str">
            <v>女</v>
          </cell>
          <cell r="E24" t="str">
            <v>汉族</v>
          </cell>
          <cell r="F24" t="str">
            <v>65270119970221482X</v>
          </cell>
          <cell r="G24">
            <v>15700980901</v>
          </cell>
        </row>
        <row r="25">
          <cell r="C25" t="str">
            <v>周利成</v>
          </cell>
          <cell r="D25" t="str">
            <v>女</v>
          </cell>
          <cell r="E25" t="str">
            <v>汉族</v>
          </cell>
          <cell r="F25" t="str">
            <v>65232419990223254X</v>
          </cell>
          <cell r="G25">
            <v>15999027592</v>
          </cell>
        </row>
        <row r="26">
          <cell r="C26" t="str">
            <v>王健霞</v>
          </cell>
          <cell r="D26" t="str">
            <v>女</v>
          </cell>
          <cell r="E26" t="str">
            <v>汉族</v>
          </cell>
          <cell r="F26" t="str">
            <v>622727199801110143</v>
          </cell>
          <cell r="G26">
            <v>15160904164</v>
          </cell>
        </row>
        <row r="27">
          <cell r="C27" t="str">
            <v>贺雅风</v>
          </cell>
          <cell r="D27" t="str">
            <v>女</v>
          </cell>
          <cell r="E27" t="str">
            <v>回族</v>
          </cell>
          <cell r="F27" t="str">
            <v>65412419960228252X</v>
          </cell>
          <cell r="G27">
            <v>15699399763</v>
          </cell>
        </row>
        <row r="28">
          <cell r="C28" t="str">
            <v>马端阳</v>
          </cell>
          <cell r="D28" t="str">
            <v>女</v>
          </cell>
          <cell r="E28" t="str">
            <v>回族</v>
          </cell>
          <cell r="F28" t="str">
            <v>652301199706092821</v>
          </cell>
          <cell r="G28">
            <v>15999025783</v>
          </cell>
        </row>
        <row r="29">
          <cell r="C29" t="str">
            <v>黄婉云</v>
          </cell>
          <cell r="D29" t="str">
            <v>女</v>
          </cell>
          <cell r="E29" t="str">
            <v>汉族</v>
          </cell>
          <cell r="F29" t="str">
            <v>652722199803050926</v>
          </cell>
          <cell r="G29">
            <v>18099274459</v>
          </cell>
        </row>
        <row r="30">
          <cell r="C30" t="str">
            <v>潘俊华</v>
          </cell>
          <cell r="D30" t="str">
            <v>男</v>
          </cell>
          <cell r="E30" t="str">
            <v>汉族</v>
          </cell>
          <cell r="F30" t="str">
            <v>411422199508123393</v>
          </cell>
          <cell r="G30">
            <v>15999017740</v>
          </cell>
        </row>
        <row r="31">
          <cell r="C31" t="str">
            <v>陈晓悦</v>
          </cell>
          <cell r="D31" t="str">
            <v>女</v>
          </cell>
          <cell r="E31" t="str">
            <v>汉族</v>
          </cell>
          <cell r="F31" t="str">
            <v>411424199812148424</v>
          </cell>
          <cell r="G31">
            <v>13309933935</v>
          </cell>
        </row>
        <row r="32">
          <cell r="C32" t="str">
            <v>梁雅洁</v>
          </cell>
          <cell r="D32" t="str">
            <v>女</v>
          </cell>
          <cell r="E32" t="str">
            <v>汉族</v>
          </cell>
          <cell r="F32" t="str">
            <v>652901199701185247</v>
          </cell>
          <cell r="G32">
            <v>18742050807</v>
          </cell>
        </row>
        <row r="33">
          <cell r="C33" t="str">
            <v>李月梅</v>
          </cell>
          <cell r="D33" t="str">
            <v>女</v>
          </cell>
          <cell r="E33" t="str">
            <v>汉</v>
          </cell>
          <cell r="F33" t="str">
            <v>650106199610182020</v>
          </cell>
          <cell r="G33" t="str">
            <v>15739537681</v>
          </cell>
        </row>
        <row r="34">
          <cell r="C34" t="str">
            <v>赵涌泽</v>
          </cell>
          <cell r="D34" t="str">
            <v>男</v>
          </cell>
          <cell r="E34" t="str">
            <v>汉</v>
          </cell>
          <cell r="F34" t="str">
            <v>652301199702052013</v>
          </cell>
          <cell r="G34">
            <v>13565347898</v>
          </cell>
        </row>
        <row r="35">
          <cell r="C35" t="str">
            <v>涂卫华</v>
          </cell>
          <cell r="D35" t="str">
            <v>男</v>
          </cell>
          <cell r="E35" t="str">
            <v>汉</v>
          </cell>
          <cell r="F35" t="str">
            <v>654222199509072213</v>
          </cell>
          <cell r="G35">
            <v>18299720974</v>
          </cell>
        </row>
        <row r="36">
          <cell r="C36" t="str">
            <v>康智琛</v>
          </cell>
          <cell r="D36" t="str">
            <v>男</v>
          </cell>
          <cell r="E36" t="str">
            <v>汉</v>
          </cell>
          <cell r="F36" t="str">
            <v>654001199511292917</v>
          </cell>
          <cell r="G36">
            <v>17716940239</v>
          </cell>
        </row>
        <row r="37">
          <cell r="C37" t="str">
            <v>周俊宇</v>
          </cell>
          <cell r="D37" t="str">
            <v>男</v>
          </cell>
          <cell r="E37" t="str">
            <v>汉</v>
          </cell>
          <cell r="F37" t="str">
            <v>65232319941001171X</v>
          </cell>
          <cell r="G37">
            <v>13540246829</v>
          </cell>
        </row>
        <row r="38">
          <cell r="C38" t="str">
            <v>梁雅静</v>
          </cell>
          <cell r="D38" t="str">
            <v>女</v>
          </cell>
          <cell r="E38" t="str">
            <v>汉</v>
          </cell>
          <cell r="F38" t="str">
            <v>652901199701185263</v>
          </cell>
          <cell r="G38">
            <v>18800230162</v>
          </cell>
        </row>
        <row r="39">
          <cell r="C39" t="str">
            <v>殷娜</v>
          </cell>
          <cell r="D39" t="str">
            <v>女</v>
          </cell>
          <cell r="E39" t="str">
            <v>汉</v>
          </cell>
          <cell r="F39" t="str">
            <v>652325199310112081</v>
          </cell>
          <cell r="G39">
            <v>15099637312</v>
          </cell>
        </row>
        <row r="40">
          <cell r="C40" t="str">
            <v>廖春</v>
          </cell>
          <cell r="D40" t="str">
            <v>男</v>
          </cell>
          <cell r="E40" t="str">
            <v>汉</v>
          </cell>
          <cell r="F40" t="str">
            <v>421181199003110074</v>
          </cell>
          <cell r="G40">
            <v>18599081205</v>
          </cell>
        </row>
        <row r="41">
          <cell r="C41" t="str">
            <v>韩学文</v>
          </cell>
          <cell r="D41" t="str">
            <v>男</v>
          </cell>
          <cell r="E41" t="str">
            <v>回</v>
          </cell>
          <cell r="F41" t="str">
            <v>632122199305036316</v>
          </cell>
          <cell r="G41">
            <v>18099352938</v>
          </cell>
        </row>
        <row r="42">
          <cell r="C42" t="str">
            <v>安凯鑫</v>
          </cell>
          <cell r="D42" t="str">
            <v>男</v>
          </cell>
          <cell r="E42" t="str">
            <v>汉</v>
          </cell>
          <cell r="F42" t="str">
            <v>652301199804022536</v>
          </cell>
          <cell r="G42">
            <v>18904282512</v>
          </cell>
        </row>
        <row r="43">
          <cell r="C43" t="str">
            <v>吴凡</v>
          </cell>
          <cell r="D43" t="str">
            <v>女</v>
          </cell>
          <cell r="E43" t="str">
            <v>锡伯</v>
          </cell>
          <cell r="F43" t="str">
            <v>654122199802153121</v>
          </cell>
          <cell r="G43">
            <v>13285972858</v>
          </cell>
        </row>
        <row r="44">
          <cell r="C44" t="str">
            <v>韩赵东</v>
          </cell>
          <cell r="D44" t="str">
            <v>男</v>
          </cell>
          <cell r="E44" t="str">
            <v>汉</v>
          </cell>
          <cell r="F44" t="str">
            <v>622301199309258773</v>
          </cell>
          <cell r="G44">
            <v>13399080405</v>
          </cell>
        </row>
        <row r="45">
          <cell r="C45" t="str">
            <v>迪丽努尔·迪力木拉提</v>
          </cell>
          <cell r="D45" t="str">
            <v>女</v>
          </cell>
          <cell r="E45" t="str">
            <v>维</v>
          </cell>
          <cell r="F45" t="str">
            <v>654121199707242322</v>
          </cell>
          <cell r="G45">
            <v>18151685561</v>
          </cell>
        </row>
        <row r="46">
          <cell r="C46" t="str">
            <v>加里哈斯·胡尔曼</v>
          </cell>
          <cell r="D46" t="str">
            <v>男</v>
          </cell>
          <cell r="E46" t="str">
            <v>哈</v>
          </cell>
          <cell r="F46" t="str">
            <v>650121199808142837</v>
          </cell>
          <cell r="G46">
            <v>17509075014</v>
          </cell>
        </row>
        <row r="47">
          <cell r="C47" t="str">
            <v>丽娜·达吾列提别克</v>
          </cell>
          <cell r="D47" t="str">
            <v>女</v>
          </cell>
          <cell r="E47" t="str">
            <v>哈</v>
          </cell>
          <cell r="F47" t="str">
            <v>654326199812202528</v>
          </cell>
          <cell r="G47">
            <v>17690784228</v>
          </cell>
        </row>
        <row r="48">
          <cell r="C48" t="str">
            <v>王浩臣</v>
          </cell>
          <cell r="D48" t="str">
            <v>男</v>
          </cell>
          <cell r="E48" t="str">
            <v>汉</v>
          </cell>
          <cell r="F48" t="str">
            <v>650106199410251618</v>
          </cell>
          <cell r="G48">
            <v>13699372023</v>
          </cell>
        </row>
        <row r="49">
          <cell r="C49" t="str">
            <v>喻文丽</v>
          </cell>
          <cell r="D49" t="str">
            <v>女</v>
          </cell>
          <cell r="E49" t="str">
            <v>汉</v>
          </cell>
          <cell r="F49" t="str">
            <v>412726199507107941</v>
          </cell>
          <cell r="G49">
            <v>15276638826</v>
          </cell>
        </row>
        <row r="50">
          <cell r="C50" t="str">
            <v>张欢欢</v>
          </cell>
          <cell r="D50" t="str">
            <v>女</v>
          </cell>
          <cell r="E50" t="str">
            <v>汉</v>
          </cell>
          <cell r="F50" t="str">
            <v>62272519950410326X</v>
          </cell>
          <cell r="G50">
            <v>18419956416</v>
          </cell>
        </row>
        <row r="51">
          <cell r="C51" t="str">
            <v>杨豪学</v>
          </cell>
          <cell r="D51" t="str">
            <v>男</v>
          </cell>
          <cell r="E51" t="str">
            <v>汉</v>
          </cell>
          <cell r="F51" t="str">
            <v>654201199812074412</v>
          </cell>
          <cell r="G51">
            <v>18999488921</v>
          </cell>
        </row>
        <row r="52">
          <cell r="C52" t="str">
            <v>严万林</v>
          </cell>
          <cell r="D52" t="str">
            <v>男</v>
          </cell>
          <cell r="E52" t="str">
            <v>汉</v>
          </cell>
          <cell r="F52" t="str">
            <v>652325199509153614</v>
          </cell>
          <cell r="G52">
            <v>14799154601</v>
          </cell>
        </row>
        <row r="53">
          <cell r="C53" t="str">
            <v>王坤</v>
          </cell>
          <cell r="D53" t="str">
            <v>男</v>
          </cell>
          <cell r="E53" t="str">
            <v>汉</v>
          </cell>
          <cell r="F53" t="str">
            <v>653130199703212711</v>
          </cell>
          <cell r="G53">
            <v>18299128703</v>
          </cell>
        </row>
        <row r="54">
          <cell r="C54" t="str">
            <v>张亚玲</v>
          </cell>
          <cell r="D54" t="str">
            <v>女</v>
          </cell>
          <cell r="E54" t="str">
            <v>汉</v>
          </cell>
          <cell r="F54" t="str">
            <v>622323199810082028</v>
          </cell>
          <cell r="G54">
            <v>18393759897</v>
          </cell>
        </row>
        <row r="55">
          <cell r="C55" t="str">
            <v>谢博义</v>
          </cell>
          <cell r="D55" t="str">
            <v>男</v>
          </cell>
          <cell r="E55" t="str">
            <v>汉</v>
          </cell>
          <cell r="F55" t="str">
            <v>622424199606283916</v>
          </cell>
          <cell r="G55">
            <v>17393131496</v>
          </cell>
        </row>
        <row r="56">
          <cell r="C56" t="str">
            <v>蒋丹</v>
          </cell>
          <cell r="D56" t="str">
            <v>女</v>
          </cell>
          <cell r="E56" t="str">
            <v>汉</v>
          </cell>
          <cell r="F56" t="str">
            <v>511023199812255175</v>
          </cell>
          <cell r="G56">
            <v>15886855175</v>
          </cell>
        </row>
        <row r="57">
          <cell r="C57" t="str">
            <v>陆杰</v>
          </cell>
          <cell r="D57" t="str">
            <v>男</v>
          </cell>
          <cell r="E57" t="str">
            <v>汉</v>
          </cell>
          <cell r="F57" t="str">
            <v>652325199708121412</v>
          </cell>
          <cell r="G57">
            <v>15739889610</v>
          </cell>
        </row>
        <row r="58">
          <cell r="C58" t="str">
            <v>晋至冬</v>
          </cell>
          <cell r="D58" t="str">
            <v>男</v>
          </cell>
          <cell r="E58" t="str">
            <v>汉</v>
          </cell>
          <cell r="F58" t="str">
            <v>652301199812215557</v>
          </cell>
          <cell r="G58">
            <v>13394961854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workbookViewId="0">
      <selection activeCell="K6" sqref="K6"/>
    </sheetView>
  </sheetViews>
  <sheetFormatPr defaultColWidth="9" defaultRowHeight="13.5" outlineLevelCol="3"/>
  <cols>
    <col min="1" max="2" width="23.5083333333333" customWidth="1"/>
    <col min="3" max="3" width="21" customWidth="1"/>
    <col min="4" max="4" width="30.125" customWidth="1"/>
  </cols>
  <sheetData>
    <row r="1" ht="60.75" customHeight="1" spans="1:4">
      <c r="A1" s="2" t="s">
        <v>0</v>
      </c>
      <c r="B1" s="2"/>
      <c r="C1" s="2"/>
      <c r="D1" s="2"/>
    </row>
    <row r="2" ht="29.25" customHeight="1" spans="1:4">
      <c r="A2" s="74" t="s">
        <v>1</v>
      </c>
      <c r="B2" s="75" t="s">
        <v>2</v>
      </c>
      <c r="C2" s="76"/>
      <c r="D2" s="77"/>
    </row>
    <row r="3" ht="21.75" customHeight="1" spans="1:4">
      <c r="A3" s="78" t="s">
        <v>3</v>
      </c>
      <c r="B3" s="79" t="s">
        <v>4</v>
      </c>
      <c r="C3" s="80"/>
      <c r="D3" s="81"/>
    </row>
    <row r="4" ht="21.75" customHeight="1" spans="1:4">
      <c r="A4" s="82"/>
      <c r="B4" s="83" t="s">
        <v>5</v>
      </c>
      <c r="C4" s="84"/>
      <c r="D4" s="85"/>
    </row>
    <row r="5" ht="21.75" customHeight="1" spans="1:4">
      <c r="A5" s="86"/>
      <c r="B5" s="87" t="s">
        <v>6</v>
      </c>
      <c r="C5" s="88"/>
      <c r="D5" s="89"/>
    </row>
    <row r="6" ht="34.5" customHeight="1" spans="1:4">
      <c r="A6" s="74" t="s">
        <v>7</v>
      </c>
      <c r="B6" s="90"/>
      <c r="C6" s="74" t="s">
        <v>8</v>
      </c>
      <c r="D6" s="90"/>
    </row>
    <row r="7" ht="24" customHeight="1" spans="1:4">
      <c r="A7" s="78" t="s">
        <v>9</v>
      </c>
      <c r="B7" s="78"/>
      <c r="C7" s="78" t="s">
        <v>10</v>
      </c>
      <c r="D7" s="78"/>
    </row>
    <row r="8" ht="21.75" customHeight="1" spans="1:4">
      <c r="A8" s="78" t="s">
        <v>11</v>
      </c>
      <c r="B8" s="91"/>
      <c r="C8" s="92"/>
      <c r="D8" s="93"/>
    </row>
    <row r="9" ht="21.75" customHeight="1" spans="1:4">
      <c r="A9" s="82"/>
      <c r="B9" s="83" t="s">
        <v>12</v>
      </c>
      <c r="C9" s="84"/>
      <c r="D9" s="85"/>
    </row>
    <row r="10" ht="21.75" customHeight="1" spans="1:4">
      <c r="A10" s="82"/>
      <c r="B10" s="94"/>
      <c r="C10" s="95"/>
      <c r="D10" s="96"/>
    </row>
    <row r="11" ht="21.75" customHeight="1" spans="1:4">
      <c r="A11" s="82"/>
      <c r="B11" s="94" t="s">
        <v>13</v>
      </c>
      <c r="C11" s="95"/>
      <c r="D11" s="96"/>
    </row>
    <row r="12" ht="30" customHeight="1" spans="1:4">
      <c r="A12" s="86"/>
      <c r="B12" s="97" t="s">
        <v>14</v>
      </c>
      <c r="C12" s="98"/>
      <c r="D12" s="99"/>
    </row>
    <row r="13" ht="21.75" customHeight="1" spans="1:4">
      <c r="A13" s="78" t="s">
        <v>15</v>
      </c>
      <c r="B13" s="91"/>
      <c r="C13" s="92"/>
      <c r="D13" s="93"/>
    </row>
    <row r="14" ht="21.75" customHeight="1" spans="1:4">
      <c r="A14" s="82"/>
      <c r="B14" s="83" t="s">
        <v>12</v>
      </c>
      <c r="C14" s="84"/>
      <c r="D14" s="85"/>
    </row>
    <row r="15" ht="21.75" customHeight="1" spans="1:4">
      <c r="A15" s="82"/>
      <c r="B15" s="94"/>
      <c r="C15" s="95"/>
      <c r="D15" s="96"/>
    </row>
    <row r="16" ht="21.75" customHeight="1" spans="1:4">
      <c r="A16" s="82"/>
      <c r="B16" s="94" t="s">
        <v>13</v>
      </c>
      <c r="C16" s="95"/>
      <c r="D16" s="96"/>
    </row>
    <row r="17" ht="30" customHeight="1" spans="1:4">
      <c r="A17" s="86"/>
      <c r="B17" s="97" t="s">
        <v>14</v>
      </c>
      <c r="C17" s="98"/>
      <c r="D17" s="99"/>
    </row>
    <row r="18" ht="69.75" customHeight="1" spans="1:4">
      <c r="A18" s="78" t="s">
        <v>16</v>
      </c>
      <c r="B18" s="79" t="s">
        <v>17</v>
      </c>
      <c r="C18" s="80"/>
      <c r="D18" s="81"/>
    </row>
    <row r="19" ht="14.25" spans="1:4">
      <c r="A19" s="82"/>
      <c r="B19" s="94"/>
      <c r="C19" s="95"/>
      <c r="D19" s="96"/>
    </row>
    <row r="20" ht="20.25" customHeight="1" spans="1:4">
      <c r="A20" s="82"/>
      <c r="B20" s="83" t="s">
        <v>12</v>
      </c>
      <c r="C20" s="84"/>
      <c r="D20" s="85"/>
    </row>
    <row r="21" ht="14.25" spans="1:4">
      <c r="A21" s="82"/>
      <c r="B21" s="94" t="s">
        <v>13</v>
      </c>
      <c r="C21" s="95"/>
      <c r="D21" s="96"/>
    </row>
    <row r="22" ht="14.25" customHeight="1" spans="1:4">
      <c r="A22" s="86"/>
      <c r="B22" s="97" t="s">
        <v>18</v>
      </c>
      <c r="C22" s="98"/>
      <c r="D22" s="99"/>
    </row>
    <row r="23" ht="48" customHeight="1" spans="1:4">
      <c r="A23" s="78" t="s">
        <v>19</v>
      </c>
      <c r="B23" s="79" t="s">
        <v>20</v>
      </c>
      <c r="C23" s="80"/>
      <c r="D23" s="81"/>
    </row>
    <row r="24" ht="14.25" spans="1:4">
      <c r="A24" s="82"/>
      <c r="B24" s="94"/>
      <c r="C24" s="95"/>
      <c r="D24" s="96"/>
    </row>
    <row r="25" ht="20.25" customHeight="1" spans="1:4">
      <c r="A25" s="82"/>
      <c r="B25" s="83" t="s">
        <v>21</v>
      </c>
      <c r="C25" s="84"/>
      <c r="D25" s="85"/>
    </row>
    <row r="26" ht="14.25" spans="1:4">
      <c r="A26" s="82"/>
      <c r="B26" s="94" t="s">
        <v>22</v>
      </c>
      <c r="C26" s="95"/>
      <c r="D26" s="96"/>
    </row>
    <row r="27" ht="14.25" spans="1:4">
      <c r="A27" s="82"/>
      <c r="B27" s="97" t="s">
        <v>23</v>
      </c>
      <c r="C27" s="98"/>
      <c r="D27" s="99"/>
    </row>
    <row r="28" ht="20.25" customHeight="1" spans="1:4">
      <c r="A28" s="78" t="s">
        <v>24</v>
      </c>
      <c r="B28" s="91"/>
      <c r="C28" s="92"/>
      <c r="D28" s="93"/>
    </row>
    <row r="29" ht="20.25" customHeight="1" spans="1:4">
      <c r="A29" s="82"/>
      <c r="B29" s="94"/>
      <c r="C29" s="95"/>
      <c r="D29" s="96"/>
    </row>
    <row r="30" ht="20.25" customHeight="1" spans="1:4">
      <c r="A30" s="82"/>
      <c r="B30" s="94" t="s">
        <v>25</v>
      </c>
      <c r="C30" s="95"/>
      <c r="D30" s="96"/>
    </row>
    <row r="31" ht="20.25" customHeight="1" spans="1:4">
      <c r="A31" s="82"/>
      <c r="B31" s="94"/>
      <c r="C31" s="95"/>
      <c r="D31" s="96"/>
    </row>
    <row r="32" ht="20.25" customHeight="1" spans="1:4">
      <c r="A32" s="82"/>
      <c r="B32" s="94" t="s">
        <v>13</v>
      </c>
      <c r="C32" s="95"/>
      <c r="D32" s="96"/>
    </row>
    <row r="33" ht="20.25" customHeight="1" spans="1:4">
      <c r="A33" s="86"/>
      <c r="B33" s="97" t="s">
        <v>26</v>
      </c>
      <c r="C33" s="98"/>
      <c r="D33" s="99"/>
    </row>
    <row r="34" ht="14.25" spans="1:4">
      <c r="A34" s="100"/>
      <c r="B34" s="100"/>
      <c r="C34" s="100"/>
      <c r="D34" s="100"/>
    </row>
  </sheetData>
  <mergeCells count="37">
    <mergeCell ref="A1:D1"/>
    <mergeCell ref="B2:D2"/>
    <mergeCell ref="B3:D3"/>
    <mergeCell ref="B4:D4"/>
    <mergeCell ref="B5:D5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A3:A5"/>
    <mergeCell ref="A8:A12"/>
    <mergeCell ref="A13:A17"/>
    <mergeCell ref="A18:A22"/>
    <mergeCell ref="A23:A27"/>
    <mergeCell ref="A28:A33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121"/>
  <sheetViews>
    <sheetView tabSelected="1" view="pageBreakPreview" zoomScale="80" zoomScaleNormal="100" workbookViewId="0">
      <pane ySplit="5" topLeftCell="A6" activePane="bottomLeft" state="frozen"/>
      <selection/>
      <selection pane="bottomLeft" activeCell="AD13" sqref="AD13"/>
    </sheetView>
  </sheetViews>
  <sheetFormatPr defaultColWidth="9" defaultRowHeight="25" customHeight="1"/>
  <cols>
    <col min="1" max="1" width="5.375" style="40" customWidth="1"/>
    <col min="2" max="2" width="15.625" style="40" customWidth="1"/>
    <col min="3" max="3" width="12.8083333333333" style="40" customWidth="1"/>
    <col min="4" max="4" width="4.625" style="40" customWidth="1"/>
    <col min="5" max="5" width="17.8083333333333" style="40" customWidth="1"/>
    <col min="6" max="6" width="10.7833333333333" style="40" customWidth="1"/>
    <col min="7" max="9" width="5.78333333333333" style="40" customWidth="1"/>
    <col min="10" max="13" width="6.70833333333333" style="40" customWidth="1"/>
    <col min="14" max="14" width="8.46666666666667" style="40" customWidth="1"/>
    <col min="15" max="15" width="8.88333333333333" style="40" customWidth="1"/>
    <col min="16" max="16" width="6.4" style="40" customWidth="1"/>
    <col min="17" max="17" width="7.625" style="40" customWidth="1"/>
    <col min="18" max="18" width="8" style="40" customWidth="1"/>
    <col min="19" max="22" width="6.4" style="40" customWidth="1"/>
    <col min="23" max="23" width="8.59166666666667" style="40" customWidth="1"/>
    <col min="24" max="25" width="5.61666666666667" style="40" customWidth="1"/>
    <col min="26" max="26" width="8.75" style="40" customWidth="1"/>
    <col min="27" max="16384" width="9" style="40"/>
  </cols>
  <sheetData>
    <row r="1" customHeight="1" spans="1:2">
      <c r="A1" s="41" t="s">
        <v>27</v>
      </c>
      <c r="B1" s="41"/>
    </row>
    <row r="2" ht="30" customHeight="1" spans="1:27">
      <c r="A2" s="42" t="s">
        <v>28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</row>
    <row r="3" ht="29" customHeight="1" spans="1:27">
      <c r="A3" s="43" t="s">
        <v>29</v>
      </c>
      <c r="B3" s="43" t="s">
        <v>30</v>
      </c>
      <c r="C3" s="43" t="s">
        <v>31</v>
      </c>
      <c r="D3" s="43" t="s">
        <v>32</v>
      </c>
      <c r="E3" s="43" t="s">
        <v>33</v>
      </c>
      <c r="F3" s="44" t="s">
        <v>34</v>
      </c>
      <c r="G3" s="45" t="s">
        <v>35</v>
      </c>
      <c r="H3" s="46"/>
      <c r="I3" s="59"/>
      <c r="J3" s="60" t="s">
        <v>36</v>
      </c>
      <c r="K3" s="61"/>
      <c r="L3" s="60" t="s">
        <v>37</v>
      </c>
      <c r="M3" s="61"/>
      <c r="N3" s="60" t="s">
        <v>38</v>
      </c>
      <c r="O3" s="62"/>
      <c r="P3" s="61"/>
      <c r="Q3" s="60" t="s">
        <v>39</v>
      </c>
      <c r="R3" s="62"/>
      <c r="S3" s="61"/>
      <c r="T3" s="60" t="s">
        <v>40</v>
      </c>
      <c r="U3" s="62"/>
      <c r="V3" s="61"/>
      <c r="W3" s="68" t="s">
        <v>41</v>
      </c>
      <c r="X3" s="69" t="s">
        <v>42</v>
      </c>
      <c r="Y3" s="64" t="s">
        <v>43</v>
      </c>
      <c r="Z3" s="64" t="s">
        <v>44</v>
      </c>
      <c r="AA3" s="65" t="s">
        <v>45</v>
      </c>
    </row>
    <row r="4" ht="32" customHeight="1" spans="1:27">
      <c r="A4" s="43"/>
      <c r="B4" s="43"/>
      <c r="C4" s="43"/>
      <c r="D4" s="43"/>
      <c r="E4" s="43"/>
      <c r="F4" s="47"/>
      <c r="G4" s="48"/>
      <c r="H4" s="49"/>
      <c r="I4" s="63"/>
      <c r="J4" s="64" t="s">
        <v>46</v>
      </c>
      <c r="K4" s="64" t="s">
        <v>47</v>
      </c>
      <c r="L4" s="64" t="s">
        <v>46</v>
      </c>
      <c r="M4" s="64" t="s">
        <v>47</v>
      </c>
      <c r="N4" s="65" t="s">
        <v>48</v>
      </c>
      <c r="O4" s="65" t="s">
        <v>49</v>
      </c>
      <c r="P4" s="65" t="s">
        <v>50</v>
      </c>
      <c r="Q4" s="65" t="s">
        <v>51</v>
      </c>
      <c r="R4" s="65" t="s">
        <v>49</v>
      </c>
      <c r="S4" s="65" t="s">
        <v>50</v>
      </c>
      <c r="T4" s="65" t="s">
        <v>51</v>
      </c>
      <c r="U4" s="65" t="s">
        <v>52</v>
      </c>
      <c r="V4" s="65" t="s">
        <v>53</v>
      </c>
      <c r="W4" s="70"/>
      <c r="X4" s="71"/>
      <c r="Y4" s="64"/>
      <c r="Z4" s="64"/>
      <c r="AA4" s="73"/>
    </row>
    <row r="5" s="40" customFormat="1" customHeight="1" spans="1:27">
      <c r="A5" s="43"/>
      <c r="B5" s="43">
        <v>1</v>
      </c>
      <c r="C5" s="43">
        <v>2</v>
      </c>
      <c r="D5" s="43">
        <v>3</v>
      </c>
      <c r="E5" s="43">
        <v>5</v>
      </c>
      <c r="F5" s="43">
        <v>6</v>
      </c>
      <c r="G5" s="50" t="s">
        <v>54</v>
      </c>
      <c r="H5" s="51" t="s">
        <v>55</v>
      </c>
      <c r="I5" s="51" t="s">
        <v>56</v>
      </c>
      <c r="J5" s="50">
        <v>8</v>
      </c>
      <c r="K5" s="50">
        <v>9</v>
      </c>
      <c r="L5" s="50">
        <v>10</v>
      </c>
      <c r="M5" s="50">
        <v>11</v>
      </c>
      <c r="N5" s="50">
        <v>12</v>
      </c>
      <c r="O5" s="50">
        <v>13</v>
      </c>
      <c r="P5" s="66" t="s">
        <v>57</v>
      </c>
      <c r="Q5" s="72">
        <v>15</v>
      </c>
      <c r="R5" s="72">
        <v>16</v>
      </c>
      <c r="S5" s="66" t="s">
        <v>58</v>
      </c>
      <c r="T5" s="72">
        <v>18</v>
      </c>
      <c r="U5" s="72">
        <v>19</v>
      </c>
      <c r="V5" s="66" t="s">
        <v>59</v>
      </c>
      <c r="W5" s="66" t="s">
        <v>60</v>
      </c>
      <c r="X5" s="50">
        <v>22</v>
      </c>
      <c r="Y5" s="50">
        <v>23</v>
      </c>
      <c r="Z5" s="50" t="s">
        <v>61</v>
      </c>
      <c r="AA5" s="66">
        <v>25</v>
      </c>
    </row>
    <row r="6" s="40" customFormat="1" ht="38" customHeight="1" spans="1:27">
      <c r="A6" s="43">
        <v>1</v>
      </c>
      <c r="B6" s="43" t="s">
        <v>62</v>
      </c>
      <c r="C6" s="43" t="s">
        <v>63</v>
      </c>
      <c r="D6" s="43" t="s">
        <v>64</v>
      </c>
      <c r="E6" s="43" t="s">
        <v>65</v>
      </c>
      <c r="F6" s="43" t="s">
        <v>66</v>
      </c>
      <c r="G6" s="52">
        <v>44927</v>
      </c>
      <c r="H6" s="52">
        <v>45108</v>
      </c>
      <c r="I6" s="43">
        <v>0</v>
      </c>
      <c r="J6" s="43">
        <v>4253</v>
      </c>
      <c r="K6" s="43">
        <v>4575</v>
      </c>
      <c r="L6" s="43">
        <v>0</v>
      </c>
      <c r="M6" s="43">
        <v>0</v>
      </c>
      <c r="N6" s="67">
        <f t="shared" ref="N6:N14" si="0">ROUND(J6*0.16,2)</f>
        <v>680.48</v>
      </c>
      <c r="O6" s="67">
        <f t="shared" ref="O6:O14" si="1">ROUND(K6*0.16,2)</f>
        <v>732</v>
      </c>
      <c r="P6" s="43">
        <f t="shared" ref="P6:P14" si="2">O6-N6</f>
        <v>51.52</v>
      </c>
      <c r="Q6" s="43">
        <f t="shared" ref="Q6:Q14" si="3">ROUND(L6*0.09,2)</f>
        <v>0</v>
      </c>
      <c r="R6" s="43">
        <f t="shared" ref="R6:R14" si="4">ROUND(M6*0.09,2)</f>
        <v>0</v>
      </c>
      <c r="S6" s="43">
        <f t="shared" ref="S6:S14" si="5">ROUND(R6-Q6,2)</f>
        <v>0</v>
      </c>
      <c r="T6" s="57">
        <v>0</v>
      </c>
      <c r="U6" s="57">
        <v>0</v>
      </c>
      <c r="V6" s="57">
        <f t="shared" ref="V6:V14" si="6">U6-T6</f>
        <v>0</v>
      </c>
      <c r="W6" s="43">
        <f t="shared" ref="W6:W14" si="7">ROUND(V6+P6+S6,2)</f>
        <v>51.52</v>
      </c>
      <c r="X6" s="43">
        <f>DATEDIF(G6,H6,"M")+1</f>
        <v>7</v>
      </c>
      <c r="Y6" s="43">
        <v>0</v>
      </c>
      <c r="Z6" s="67">
        <f t="shared" ref="Z6:Z14" si="8">ROUND((P6+V6)*X6+S6*Y6,2)</f>
        <v>360.64</v>
      </c>
      <c r="AA6" s="43" t="s">
        <v>67</v>
      </c>
    </row>
    <row r="7" s="40" customFormat="1" customHeight="1" spans="1:27">
      <c r="A7" s="43">
        <v>2</v>
      </c>
      <c r="B7" s="44" t="s">
        <v>68</v>
      </c>
      <c r="C7" s="43" t="s">
        <v>69</v>
      </c>
      <c r="D7" s="43" t="s">
        <v>64</v>
      </c>
      <c r="E7" s="53" t="s">
        <v>70</v>
      </c>
      <c r="F7" s="43" t="s">
        <v>66</v>
      </c>
      <c r="G7" s="52">
        <v>44927</v>
      </c>
      <c r="H7" s="52">
        <v>45108</v>
      </c>
      <c r="I7" s="43">
        <v>0</v>
      </c>
      <c r="J7" s="43">
        <v>4304</v>
      </c>
      <c r="K7" s="43">
        <v>4575</v>
      </c>
      <c r="L7" s="43">
        <v>0</v>
      </c>
      <c r="M7" s="43">
        <v>0</v>
      </c>
      <c r="N7" s="67">
        <f t="shared" si="0"/>
        <v>688.64</v>
      </c>
      <c r="O7" s="67">
        <f t="shared" si="1"/>
        <v>732</v>
      </c>
      <c r="P7" s="43">
        <f t="shared" si="2"/>
        <v>43.36</v>
      </c>
      <c r="Q7" s="43">
        <f t="shared" si="3"/>
        <v>0</v>
      </c>
      <c r="R7" s="43">
        <f t="shared" si="4"/>
        <v>0</v>
      </c>
      <c r="S7" s="43">
        <f t="shared" si="5"/>
        <v>0</v>
      </c>
      <c r="T7" s="57">
        <v>0</v>
      </c>
      <c r="U7" s="57">
        <v>0</v>
      </c>
      <c r="V7" s="57">
        <f t="shared" si="6"/>
        <v>0</v>
      </c>
      <c r="W7" s="43">
        <f t="shared" si="7"/>
        <v>43.36</v>
      </c>
      <c r="X7" s="43">
        <f>DATEDIF(G7,H7,"M")+1</f>
        <v>7</v>
      </c>
      <c r="Y7" s="43">
        <v>0</v>
      </c>
      <c r="Z7" s="67">
        <f t="shared" si="8"/>
        <v>303.52</v>
      </c>
      <c r="AA7" s="43" t="s">
        <v>67</v>
      </c>
    </row>
    <row r="8" s="40" customFormat="1" customHeight="1" spans="1:27">
      <c r="A8" s="43">
        <v>3</v>
      </c>
      <c r="B8" s="54"/>
      <c r="C8" s="55" t="s">
        <v>71</v>
      </c>
      <c r="D8" s="43" t="s">
        <v>64</v>
      </c>
      <c r="E8" s="55" t="s">
        <v>72</v>
      </c>
      <c r="F8" s="43" t="s">
        <v>66</v>
      </c>
      <c r="G8" s="52">
        <v>45017</v>
      </c>
      <c r="H8" s="52">
        <v>45108</v>
      </c>
      <c r="I8" s="43">
        <v>0</v>
      </c>
      <c r="J8" s="43">
        <v>4253</v>
      </c>
      <c r="K8" s="43">
        <v>4575</v>
      </c>
      <c r="L8" s="43">
        <v>0</v>
      </c>
      <c r="M8" s="43">
        <v>0</v>
      </c>
      <c r="N8" s="67">
        <f t="shared" si="0"/>
        <v>680.48</v>
      </c>
      <c r="O8" s="67">
        <f t="shared" si="1"/>
        <v>732</v>
      </c>
      <c r="P8" s="43">
        <f t="shared" si="2"/>
        <v>51.52</v>
      </c>
      <c r="Q8" s="43">
        <f t="shared" si="3"/>
        <v>0</v>
      </c>
      <c r="R8" s="43">
        <f t="shared" si="4"/>
        <v>0</v>
      </c>
      <c r="S8" s="43">
        <f t="shared" si="5"/>
        <v>0</v>
      </c>
      <c r="T8" s="57">
        <v>0</v>
      </c>
      <c r="U8" s="57">
        <v>0</v>
      </c>
      <c r="V8" s="57">
        <f t="shared" si="6"/>
        <v>0</v>
      </c>
      <c r="W8" s="43">
        <f t="shared" si="7"/>
        <v>51.52</v>
      </c>
      <c r="X8" s="43">
        <f>DATEDIF(G8,H8,"M")+1</f>
        <v>4</v>
      </c>
      <c r="Y8" s="43">
        <v>0</v>
      </c>
      <c r="Z8" s="67">
        <f t="shared" si="8"/>
        <v>206.08</v>
      </c>
      <c r="AA8" s="43" t="s">
        <v>67</v>
      </c>
    </row>
    <row r="9" s="40" customFormat="1" customHeight="1" spans="1:27">
      <c r="A9" s="43">
        <v>4</v>
      </c>
      <c r="B9" s="54"/>
      <c r="C9" s="55" t="s">
        <v>73</v>
      </c>
      <c r="D9" s="43" t="s">
        <v>74</v>
      </c>
      <c r="E9" s="55" t="s">
        <v>75</v>
      </c>
      <c r="F9" s="43" t="s">
        <v>66</v>
      </c>
      <c r="G9" s="52">
        <v>45047</v>
      </c>
      <c r="H9" s="52">
        <v>45108</v>
      </c>
      <c r="I9" s="43">
        <v>0</v>
      </c>
      <c r="J9" s="43">
        <v>4253</v>
      </c>
      <c r="K9" s="43">
        <v>4575</v>
      </c>
      <c r="L9" s="43">
        <v>0</v>
      </c>
      <c r="M9" s="43">
        <v>0</v>
      </c>
      <c r="N9" s="67">
        <f t="shared" si="0"/>
        <v>680.48</v>
      </c>
      <c r="O9" s="67">
        <f t="shared" si="1"/>
        <v>732</v>
      </c>
      <c r="P9" s="43">
        <f t="shared" si="2"/>
        <v>51.52</v>
      </c>
      <c r="Q9" s="43">
        <f t="shared" si="3"/>
        <v>0</v>
      </c>
      <c r="R9" s="43">
        <f t="shared" si="4"/>
        <v>0</v>
      </c>
      <c r="S9" s="43">
        <f t="shared" si="5"/>
        <v>0</v>
      </c>
      <c r="T9" s="57">
        <v>0</v>
      </c>
      <c r="U9" s="57">
        <v>0</v>
      </c>
      <c r="V9" s="57">
        <f t="shared" si="6"/>
        <v>0</v>
      </c>
      <c r="W9" s="43">
        <f t="shared" si="7"/>
        <v>51.52</v>
      </c>
      <c r="X9" s="43">
        <f>DATEDIF(G9,H9,"M")+1</f>
        <v>3</v>
      </c>
      <c r="Y9" s="43">
        <v>0</v>
      </c>
      <c r="Z9" s="67">
        <f t="shared" si="8"/>
        <v>154.56</v>
      </c>
      <c r="AA9" s="43" t="s">
        <v>67</v>
      </c>
    </row>
    <row r="10" s="40" customFormat="1" customHeight="1" spans="1:27">
      <c r="A10" s="43">
        <v>5</v>
      </c>
      <c r="B10" s="47"/>
      <c r="C10" s="55" t="s">
        <v>76</v>
      </c>
      <c r="D10" s="43" t="s">
        <v>74</v>
      </c>
      <c r="E10" s="55" t="s">
        <v>77</v>
      </c>
      <c r="F10" s="43" t="s">
        <v>66</v>
      </c>
      <c r="G10" s="52">
        <v>45047</v>
      </c>
      <c r="H10" s="52">
        <v>45108</v>
      </c>
      <c r="I10" s="43">
        <v>0</v>
      </c>
      <c r="J10" s="43">
        <v>4253</v>
      </c>
      <c r="K10" s="43">
        <v>4575</v>
      </c>
      <c r="L10" s="43">
        <v>0</v>
      </c>
      <c r="M10" s="43">
        <v>0</v>
      </c>
      <c r="N10" s="67">
        <f t="shared" si="0"/>
        <v>680.48</v>
      </c>
      <c r="O10" s="67">
        <f t="shared" si="1"/>
        <v>732</v>
      </c>
      <c r="P10" s="43">
        <f t="shared" si="2"/>
        <v>51.52</v>
      </c>
      <c r="Q10" s="43">
        <f t="shared" si="3"/>
        <v>0</v>
      </c>
      <c r="R10" s="43">
        <f t="shared" si="4"/>
        <v>0</v>
      </c>
      <c r="S10" s="43">
        <f t="shared" si="5"/>
        <v>0</v>
      </c>
      <c r="T10" s="57">
        <v>0</v>
      </c>
      <c r="U10" s="57">
        <v>0</v>
      </c>
      <c r="V10" s="57">
        <f t="shared" si="6"/>
        <v>0</v>
      </c>
      <c r="W10" s="43">
        <f t="shared" si="7"/>
        <v>51.52</v>
      </c>
      <c r="X10" s="43">
        <f>DATEDIF(G10,H10,"M")+1</f>
        <v>3</v>
      </c>
      <c r="Y10" s="43">
        <v>0</v>
      </c>
      <c r="Z10" s="67">
        <f t="shared" si="8"/>
        <v>154.56</v>
      </c>
      <c r="AA10" s="43" t="s">
        <v>67</v>
      </c>
    </row>
    <row r="11" s="40" customFormat="1" customHeight="1" spans="1:27">
      <c r="A11" s="43">
        <v>6</v>
      </c>
      <c r="B11" s="44" t="s">
        <v>68</v>
      </c>
      <c r="C11" s="55" t="s">
        <v>78</v>
      </c>
      <c r="D11" s="43" t="s">
        <v>74</v>
      </c>
      <c r="E11" s="55" t="s">
        <v>79</v>
      </c>
      <c r="F11" s="43" t="s">
        <v>66</v>
      </c>
      <c r="G11" s="52">
        <v>45078</v>
      </c>
      <c r="H11" s="52">
        <v>45108</v>
      </c>
      <c r="I11" s="43">
        <v>0</v>
      </c>
      <c r="J11" s="43">
        <v>4253</v>
      </c>
      <c r="K11" s="43">
        <v>4575</v>
      </c>
      <c r="L11" s="43">
        <v>0</v>
      </c>
      <c r="M11" s="43">
        <v>0</v>
      </c>
      <c r="N11" s="67">
        <f t="shared" si="0"/>
        <v>680.48</v>
      </c>
      <c r="O11" s="67">
        <f t="shared" si="1"/>
        <v>732</v>
      </c>
      <c r="P11" s="43">
        <f t="shared" si="2"/>
        <v>51.52</v>
      </c>
      <c r="Q11" s="43">
        <f t="shared" si="3"/>
        <v>0</v>
      </c>
      <c r="R11" s="43">
        <f t="shared" si="4"/>
        <v>0</v>
      </c>
      <c r="S11" s="43">
        <f t="shared" si="5"/>
        <v>0</v>
      </c>
      <c r="T11" s="57">
        <v>0</v>
      </c>
      <c r="U11" s="57">
        <v>0</v>
      </c>
      <c r="V11" s="57">
        <f t="shared" si="6"/>
        <v>0</v>
      </c>
      <c r="W11" s="43">
        <f t="shared" si="7"/>
        <v>51.52</v>
      </c>
      <c r="X11" s="43">
        <f t="shared" ref="X11:X19" si="9">DATEDIF(G11,H11,"M")+1</f>
        <v>2</v>
      </c>
      <c r="Y11" s="43">
        <v>0</v>
      </c>
      <c r="Z11" s="67">
        <f t="shared" si="8"/>
        <v>103.04</v>
      </c>
      <c r="AA11" s="43" t="s">
        <v>67</v>
      </c>
    </row>
    <row r="12" s="40" customFormat="1" customHeight="1" spans="1:27">
      <c r="A12" s="43">
        <v>7</v>
      </c>
      <c r="B12" s="54"/>
      <c r="C12" s="55" t="s">
        <v>80</v>
      </c>
      <c r="D12" s="43" t="s">
        <v>64</v>
      </c>
      <c r="E12" s="55" t="s">
        <v>81</v>
      </c>
      <c r="F12" s="43" t="s">
        <v>66</v>
      </c>
      <c r="G12" s="52">
        <v>45078</v>
      </c>
      <c r="H12" s="52">
        <v>45108</v>
      </c>
      <c r="I12" s="43">
        <v>0</v>
      </c>
      <c r="J12" s="43">
        <v>4300</v>
      </c>
      <c r="K12" s="43">
        <v>4575</v>
      </c>
      <c r="L12" s="43">
        <v>0</v>
      </c>
      <c r="M12" s="43">
        <v>0</v>
      </c>
      <c r="N12" s="67">
        <f t="shared" si="0"/>
        <v>688</v>
      </c>
      <c r="O12" s="67">
        <f t="shared" si="1"/>
        <v>732</v>
      </c>
      <c r="P12" s="43">
        <f t="shared" si="2"/>
        <v>44</v>
      </c>
      <c r="Q12" s="43">
        <f t="shared" si="3"/>
        <v>0</v>
      </c>
      <c r="R12" s="43">
        <f t="shared" si="4"/>
        <v>0</v>
      </c>
      <c r="S12" s="43">
        <f t="shared" si="5"/>
        <v>0</v>
      </c>
      <c r="T12" s="57">
        <v>0</v>
      </c>
      <c r="U12" s="57">
        <v>0</v>
      </c>
      <c r="V12" s="57">
        <f t="shared" si="6"/>
        <v>0</v>
      </c>
      <c r="W12" s="43">
        <f t="shared" si="7"/>
        <v>44</v>
      </c>
      <c r="X12" s="43">
        <f t="shared" si="9"/>
        <v>2</v>
      </c>
      <c r="Y12" s="43">
        <v>0</v>
      </c>
      <c r="Z12" s="67">
        <f t="shared" si="8"/>
        <v>88</v>
      </c>
      <c r="AA12" s="43" t="s">
        <v>67</v>
      </c>
    </row>
    <row r="13" s="40" customFormat="1" customHeight="1" spans="1:27">
      <c r="A13" s="43">
        <v>8</v>
      </c>
      <c r="B13" s="54"/>
      <c r="C13" s="43" t="s">
        <v>82</v>
      </c>
      <c r="D13" s="43" t="s">
        <v>64</v>
      </c>
      <c r="E13" s="43" t="s">
        <v>83</v>
      </c>
      <c r="F13" s="43" t="s">
        <v>66</v>
      </c>
      <c r="G13" s="52">
        <v>45078</v>
      </c>
      <c r="H13" s="52">
        <v>45108</v>
      </c>
      <c r="I13" s="43">
        <v>0</v>
      </c>
      <c r="J13" s="43">
        <v>4253</v>
      </c>
      <c r="K13" s="43">
        <v>4575</v>
      </c>
      <c r="L13" s="43">
        <v>0</v>
      </c>
      <c r="M13" s="43">
        <v>0</v>
      </c>
      <c r="N13" s="67">
        <f t="shared" si="0"/>
        <v>680.48</v>
      </c>
      <c r="O13" s="67">
        <f t="shared" si="1"/>
        <v>732</v>
      </c>
      <c r="P13" s="43">
        <f t="shared" si="2"/>
        <v>51.52</v>
      </c>
      <c r="Q13" s="43">
        <f t="shared" si="3"/>
        <v>0</v>
      </c>
      <c r="R13" s="43">
        <f t="shared" si="4"/>
        <v>0</v>
      </c>
      <c r="S13" s="43">
        <f t="shared" si="5"/>
        <v>0</v>
      </c>
      <c r="T13" s="57">
        <v>0</v>
      </c>
      <c r="U13" s="57">
        <v>0</v>
      </c>
      <c r="V13" s="57">
        <f t="shared" si="6"/>
        <v>0</v>
      </c>
      <c r="W13" s="43">
        <f t="shared" si="7"/>
        <v>51.52</v>
      </c>
      <c r="X13" s="43">
        <f t="shared" si="9"/>
        <v>2</v>
      </c>
      <c r="Y13" s="43">
        <v>0</v>
      </c>
      <c r="Z13" s="67">
        <f t="shared" si="8"/>
        <v>103.04</v>
      </c>
      <c r="AA13" s="43" t="s">
        <v>67</v>
      </c>
    </row>
    <row r="14" s="40" customFormat="1" customHeight="1" spans="1:27">
      <c r="A14" s="43">
        <v>9</v>
      </c>
      <c r="B14" s="47"/>
      <c r="C14" s="43" t="s">
        <v>84</v>
      </c>
      <c r="D14" s="43" t="s">
        <v>74</v>
      </c>
      <c r="E14" s="43" t="s">
        <v>85</v>
      </c>
      <c r="F14" s="43" t="s">
        <v>66</v>
      </c>
      <c r="G14" s="52">
        <v>45078</v>
      </c>
      <c r="H14" s="52">
        <v>45108</v>
      </c>
      <c r="I14" s="43">
        <v>0</v>
      </c>
      <c r="J14" s="43">
        <v>4253</v>
      </c>
      <c r="K14" s="43">
        <v>4575</v>
      </c>
      <c r="L14" s="43">
        <v>0</v>
      </c>
      <c r="M14" s="43">
        <v>0</v>
      </c>
      <c r="N14" s="67">
        <f t="shared" si="0"/>
        <v>680.48</v>
      </c>
      <c r="O14" s="67">
        <f t="shared" si="1"/>
        <v>732</v>
      </c>
      <c r="P14" s="43">
        <f t="shared" si="2"/>
        <v>51.52</v>
      </c>
      <c r="Q14" s="43">
        <f t="shared" si="3"/>
        <v>0</v>
      </c>
      <c r="R14" s="43">
        <f t="shared" si="4"/>
        <v>0</v>
      </c>
      <c r="S14" s="43">
        <f t="shared" si="5"/>
        <v>0</v>
      </c>
      <c r="T14" s="57">
        <v>0</v>
      </c>
      <c r="U14" s="57">
        <v>0</v>
      </c>
      <c r="V14" s="57">
        <f t="shared" si="6"/>
        <v>0</v>
      </c>
      <c r="W14" s="43">
        <f t="shared" si="7"/>
        <v>51.52</v>
      </c>
      <c r="X14" s="43">
        <f t="shared" si="9"/>
        <v>2</v>
      </c>
      <c r="Y14" s="43">
        <v>0</v>
      </c>
      <c r="Z14" s="67">
        <f t="shared" si="8"/>
        <v>103.04</v>
      </c>
      <c r="AA14" s="43" t="s">
        <v>67</v>
      </c>
    </row>
    <row r="15" s="40" customFormat="1" ht="31" customHeight="1" spans="1:27">
      <c r="A15" s="43">
        <v>10</v>
      </c>
      <c r="B15" s="43" t="s">
        <v>68</v>
      </c>
      <c r="C15" s="55" t="s">
        <v>86</v>
      </c>
      <c r="D15" s="43" t="s">
        <v>74</v>
      </c>
      <c r="E15" s="55" t="s">
        <v>87</v>
      </c>
      <c r="F15" s="43" t="s">
        <v>66</v>
      </c>
      <c r="G15" s="52">
        <v>45078</v>
      </c>
      <c r="H15" s="52">
        <v>45108</v>
      </c>
      <c r="I15" s="43">
        <v>0</v>
      </c>
      <c r="J15" s="43">
        <v>4253</v>
      </c>
      <c r="K15" s="43">
        <v>4575</v>
      </c>
      <c r="L15" s="43">
        <v>0</v>
      </c>
      <c r="M15" s="43">
        <v>0</v>
      </c>
      <c r="N15" s="67">
        <f t="shared" ref="N15:N53" si="10">ROUND(J15*0.16,2)</f>
        <v>680.48</v>
      </c>
      <c r="O15" s="67">
        <f t="shared" ref="O15:O53" si="11">ROUND(K15*0.16,2)</f>
        <v>732</v>
      </c>
      <c r="P15" s="43">
        <f t="shared" ref="P15:P53" si="12">O15-N15</f>
        <v>51.52</v>
      </c>
      <c r="Q15" s="43">
        <f t="shared" ref="Q15:Q53" si="13">ROUND(L15*0.09,2)</f>
        <v>0</v>
      </c>
      <c r="R15" s="43">
        <f t="shared" ref="R15:R53" si="14">ROUND(M15*0.09,2)</f>
        <v>0</v>
      </c>
      <c r="S15" s="43">
        <f t="shared" ref="S15:S53" si="15">ROUND(R15-Q15,2)</f>
        <v>0</v>
      </c>
      <c r="T15" s="57">
        <v>0</v>
      </c>
      <c r="U15" s="57">
        <v>0</v>
      </c>
      <c r="V15" s="57">
        <f t="shared" ref="V15:V53" si="16">U15-T15</f>
        <v>0</v>
      </c>
      <c r="W15" s="43">
        <f t="shared" ref="W15:W53" si="17">ROUND(V15+P15+S15,2)</f>
        <v>51.52</v>
      </c>
      <c r="X15" s="43">
        <f t="shared" si="9"/>
        <v>2</v>
      </c>
      <c r="Y15" s="43">
        <v>0</v>
      </c>
      <c r="Z15" s="67">
        <f t="shared" ref="Z15:Z29" si="18">ROUND((P15+V15)*X15+S15*Y15,2)</f>
        <v>103.04</v>
      </c>
      <c r="AA15" s="43" t="s">
        <v>67</v>
      </c>
    </row>
    <row r="16" s="40" customFormat="1" customHeight="1" spans="1:27">
      <c r="A16" s="43">
        <v>11</v>
      </c>
      <c r="B16" s="44" t="s">
        <v>88</v>
      </c>
      <c r="C16" s="55" t="s">
        <v>89</v>
      </c>
      <c r="D16" s="43" t="s">
        <v>74</v>
      </c>
      <c r="E16" s="55" t="s">
        <v>90</v>
      </c>
      <c r="F16" s="43" t="s">
        <v>66</v>
      </c>
      <c r="G16" s="52">
        <v>44927</v>
      </c>
      <c r="H16" s="52">
        <v>45108</v>
      </c>
      <c r="I16" s="43">
        <v>0</v>
      </c>
      <c r="J16" s="43">
        <v>4285</v>
      </c>
      <c r="K16" s="43">
        <v>4575</v>
      </c>
      <c r="L16" s="43">
        <v>0</v>
      </c>
      <c r="M16" s="43">
        <v>0</v>
      </c>
      <c r="N16" s="67">
        <f>ROUND(J16*0.16,2)*50%</f>
        <v>342.8</v>
      </c>
      <c r="O16" s="67">
        <f>ROUND(K16*0.16,2)*50%</f>
        <v>366</v>
      </c>
      <c r="P16" s="43">
        <f t="shared" si="12"/>
        <v>23.2</v>
      </c>
      <c r="Q16" s="43">
        <f t="shared" si="13"/>
        <v>0</v>
      </c>
      <c r="R16" s="43">
        <f t="shared" si="14"/>
        <v>0</v>
      </c>
      <c r="S16" s="43">
        <f t="shared" si="15"/>
        <v>0</v>
      </c>
      <c r="T16" s="57">
        <v>0</v>
      </c>
      <c r="U16" s="57">
        <v>0</v>
      </c>
      <c r="V16" s="57">
        <f t="shared" si="16"/>
        <v>0</v>
      </c>
      <c r="W16" s="43">
        <f t="shared" si="17"/>
        <v>23.2</v>
      </c>
      <c r="X16" s="43">
        <f t="shared" si="9"/>
        <v>7</v>
      </c>
      <c r="Y16" s="43">
        <v>0</v>
      </c>
      <c r="Z16" s="67">
        <f t="shared" si="18"/>
        <v>162.4</v>
      </c>
      <c r="AA16" s="43" t="s">
        <v>67</v>
      </c>
    </row>
    <row r="17" s="40" customFormat="1" customHeight="1" spans="1:27">
      <c r="A17" s="43">
        <v>12</v>
      </c>
      <c r="B17" s="47"/>
      <c r="C17" s="43" t="s">
        <v>91</v>
      </c>
      <c r="D17" s="43" t="s">
        <v>74</v>
      </c>
      <c r="E17" s="56" t="s">
        <v>92</v>
      </c>
      <c r="F17" s="43" t="s">
        <v>66</v>
      </c>
      <c r="G17" s="52">
        <v>45078</v>
      </c>
      <c r="H17" s="52">
        <v>45108</v>
      </c>
      <c r="I17" s="43">
        <v>0</v>
      </c>
      <c r="J17" s="43">
        <v>4500</v>
      </c>
      <c r="K17" s="43">
        <v>4575</v>
      </c>
      <c r="L17" s="43">
        <v>0</v>
      </c>
      <c r="M17" s="43">
        <v>0</v>
      </c>
      <c r="N17" s="67">
        <f>ROUND(J17*0.16,2)*50%</f>
        <v>360</v>
      </c>
      <c r="O17" s="67">
        <f>ROUND(K17*0.16,2)*50%</f>
        <v>366</v>
      </c>
      <c r="P17" s="43">
        <f t="shared" si="12"/>
        <v>6</v>
      </c>
      <c r="Q17" s="43">
        <f t="shared" si="13"/>
        <v>0</v>
      </c>
      <c r="R17" s="43">
        <f t="shared" si="14"/>
        <v>0</v>
      </c>
      <c r="S17" s="43">
        <f t="shared" si="15"/>
        <v>0</v>
      </c>
      <c r="T17" s="57">
        <v>0</v>
      </c>
      <c r="U17" s="57">
        <v>0</v>
      </c>
      <c r="V17" s="57">
        <f t="shared" si="16"/>
        <v>0</v>
      </c>
      <c r="W17" s="43">
        <f t="shared" si="17"/>
        <v>6</v>
      </c>
      <c r="X17" s="43">
        <f t="shared" si="9"/>
        <v>2</v>
      </c>
      <c r="Y17" s="43">
        <v>0</v>
      </c>
      <c r="Z17" s="67">
        <f t="shared" si="18"/>
        <v>12</v>
      </c>
      <c r="AA17" s="43" t="s">
        <v>67</v>
      </c>
    </row>
    <row r="18" s="40" customFormat="1" customHeight="1" spans="1:27">
      <c r="A18" s="43">
        <v>13</v>
      </c>
      <c r="B18" s="44" t="s">
        <v>62</v>
      </c>
      <c r="C18" s="55" t="s">
        <v>93</v>
      </c>
      <c r="D18" s="43" t="s">
        <v>74</v>
      </c>
      <c r="E18" s="55" t="s">
        <v>94</v>
      </c>
      <c r="F18" s="43" t="s">
        <v>95</v>
      </c>
      <c r="G18" s="52">
        <v>44927</v>
      </c>
      <c r="H18" s="52">
        <v>45108</v>
      </c>
      <c r="I18" s="52">
        <v>45139</v>
      </c>
      <c r="J18" s="43">
        <v>4253</v>
      </c>
      <c r="K18" s="43">
        <v>4575</v>
      </c>
      <c r="L18" s="43">
        <v>7089</v>
      </c>
      <c r="M18" s="43">
        <v>7625</v>
      </c>
      <c r="N18" s="67">
        <f t="shared" si="10"/>
        <v>680.48</v>
      </c>
      <c r="O18" s="67">
        <f t="shared" si="11"/>
        <v>732</v>
      </c>
      <c r="P18" s="43">
        <f t="shared" si="12"/>
        <v>51.52</v>
      </c>
      <c r="Q18" s="43">
        <f t="shared" si="13"/>
        <v>638.01</v>
      </c>
      <c r="R18" s="43">
        <f t="shared" si="14"/>
        <v>686.25</v>
      </c>
      <c r="S18" s="43">
        <f t="shared" si="15"/>
        <v>48.24</v>
      </c>
      <c r="T18" s="67">
        <f t="shared" ref="T15:T53" si="19">ROUND(J18*0.5%,2)</f>
        <v>21.27</v>
      </c>
      <c r="U18" s="67">
        <f t="shared" ref="U15:U53" si="20">ROUND(K18*0.5%,2)</f>
        <v>22.88</v>
      </c>
      <c r="V18" s="43">
        <f t="shared" si="16"/>
        <v>1.61</v>
      </c>
      <c r="W18" s="43">
        <f t="shared" si="17"/>
        <v>101.37</v>
      </c>
      <c r="X18" s="43">
        <f t="shared" si="9"/>
        <v>7</v>
      </c>
      <c r="Y18" s="43">
        <f>DATEDIF(G18,I18,"M")+1</f>
        <v>8</v>
      </c>
      <c r="Z18" s="67">
        <f t="shared" si="18"/>
        <v>757.83</v>
      </c>
      <c r="AA18" s="43" t="s">
        <v>67</v>
      </c>
    </row>
    <row r="19" s="40" customFormat="1" customHeight="1" spans="1:27">
      <c r="A19" s="43">
        <v>14</v>
      </c>
      <c r="B19" s="54"/>
      <c r="C19" s="55" t="s">
        <v>96</v>
      </c>
      <c r="D19" s="43" t="s">
        <v>74</v>
      </c>
      <c r="E19" s="55" t="s">
        <v>97</v>
      </c>
      <c r="F19" s="43" t="s">
        <v>95</v>
      </c>
      <c r="G19" s="52">
        <v>44927</v>
      </c>
      <c r="H19" s="52">
        <v>45108</v>
      </c>
      <c r="I19" s="52">
        <v>45139</v>
      </c>
      <c r="J19" s="43">
        <v>4253</v>
      </c>
      <c r="K19" s="43">
        <v>4575</v>
      </c>
      <c r="L19" s="43">
        <v>7089</v>
      </c>
      <c r="M19" s="43">
        <v>7625</v>
      </c>
      <c r="N19" s="67">
        <f t="shared" si="10"/>
        <v>680.48</v>
      </c>
      <c r="O19" s="67">
        <f t="shared" si="11"/>
        <v>732</v>
      </c>
      <c r="P19" s="43">
        <f t="shared" si="12"/>
        <v>51.52</v>
      </c>
      <c r="Q19" s="43">
        <f t="shared" si="13"/>
        <v>638.01</v>
      </c>
      <c r="R19" s="43">
        <f t="shared" si="14"/>
        <v>686.25</v>
      </c>
      <c r="S19" s="43">
        <f t="shared" si="15"/>
        <v>48.24</v>
      </c>
      <c r="T19" s="67">
        <f t="shared" si="19"/>
        <v>21.27</v>
      </c>
      <c r="U19" s="67">
        <f t="shared" si="20"/>
        <v>22.88</v>
      </c>
      <c r="V19" s="43">
        <f t="shared" si="16"/>
        <v>1.61</v>
      </c>
      <c r="W19" s="43">
        <f t="shared" si="17"/>
        <v>101.37</v>
      </c>
      <c r="X19" s="43">
        <f t="shared" ref="X19:X53" si="21">DATEDIF(G19,H19,"M")+1</f>
        <v>7</v>
      </c>
      <c r="Y19" s="43">
        <f t="shared" ref="Y19:Y50" si="22">DATEDIF(G19,I19,"M")+1</f>
        <v>8</v>
      </c>
      <c r="Z19" s="67">
        <f t="shared" si="18"/>
        <v>757.83</v>
      </c>
      <c r="AA19" s="43" t="s">
        <v>67</v>
      </c>
    </row>
    <row r="20" s="40" customFormat="1" customHeight="1" spans="1:27">
      <c r="A20" s="43">
        <v>15</v>
      </c>
      <c r="B20" s="54"/>
      <c r="C20" s="55" t="s">
        <v>98</v>
      </c>
      <c r="D20" s="43" t="s">
        <v>64</v>
      </c>
      <c r="E20" s="55" t="s">
        <v>99</v>
      </c>
      <c r="F20" s="43" t="s">
        <v>95</v>
      </c>
      <c r="G20" s="52">
        <v>44927</v>
      </c>
      <c r="H20" s="52">
        <v>45108</v>
      </c>
      <c r="I20" s="52">
        <v>45139</v>
      </c>
      <c r="J20" s="43">
        <v>4253</v>
      </c>
      <c r="K20" s="43">
        <v>4575</v>
      </c>
      <c r="L20" s="43">
        <v>7089</v>
      </c>
      <c r="M20" s="43">
        <v>7625</v>
      </c>
      <c r="N20" s="67">
        <f t="shared" si="10"/>
        <v>680.48</v>
      </c>
      <c r="O20" s="67">
        <f t="shared" si="11"/>
        <v>732</v>
      </c>
      <c r="P20" s="43">
        <f t="shared" si="12"/>
        <v>51.52</v>
      </c>
      <c r="Q20" s="43">
        <f t="shared" si="13"/>
        <v>638.01</v>
      </c>
      <c r="R20" s="43">
        <f t="shared" si="14"/>
        <v>686.25</v>
      </c>
      <c r="S20" s="43">
        <f t="shared" si="15"/>
        <v>48.24</v>
      </c>
      <c r="T20" s="67">
        <f t="shared" si="19"/>
        <v>21.27</v>
      </c>
      <c r="U20" s="67">
        <f t="shared" si="20"/>
        <v>22.88</v>
      </c>
      <c r="V20" s="43">
        <f t="shared" si="16"/>
        <v>1.61</v>
      </c>
      <c r="W20" s="43">
        <f t="shared" si="17"/>
        <v>101.37</v>
      </c>
      <c r="X20" s="43">
        <f t="shared" si="21"/>
        <v>7</v>
      </c>
      <c r="Y20" s="43">
        <f t="shared" si="22"/>
        <v>8</v>
      </c>
      <c r="Z20" s="67">
        <f t="shared" si="18"/>
        <v>757.83</v>
      </c>
      <c r="AA20" s="43" t="s">
        <v>67</v>
      </c>
    </row>
    <row r="21" s="40" customFormat="1" customHeight="1" spans="1:27">
      <c r="A21" s="43">
        <v>16</v>
      </c>
      <c r="B21" s="54"/>
      <c r="C21" s="55" t="s">
        <v>100</v>
      </c>
      <c r="D21" s="43" t="s">
        <v>74</v>
      </c>
      <c r="E21" s="55" t="s">
        <v>101</v>
      </c>
      <c r="F21" s="43" t="s">
        <v>95</v>
      </c>
      <c r="G21" s="52">
        <v>44927</v>
      </c>
      <c r="H21" s="52">
        <v>45108</v>
      </c>
      <c r="I21" s="52">
        <v>45139</v>
      </c>
      <c r="J21" s="43">
        <v>4291</v>
      </c>
      <c r="K21" s="43">
        <v>4575</v>
      </c>
      <c r="L21" s="43">
        <v>7089</v>
      </c>
      <c r="M21" s="43">
        <v>7625</v>
      </c>
      <c r="N21" s="67">
        <f t="shared" si="10"/>
        <v>686.56</v>
      </c>
      <c r="O21" s="67">
        <f t="shared" si="11"/>
        <v>732</v>
      </c>
      <c r="P21" s="43">
        <f t="shared" si="12"/>
        <v>45.4400000000001</v>
      </c>
      <c r="Q21" s="43">
        <f t="shared" si="13"/>
        <v>638.01</v>
      </c>
      <c r="R21" s="43">
        <f t="shared" si="14"/>
        <v>686.25</v>
      </c>
      <c r="S21" s="43">
        <f t="shared" si="15"/>
        <v>48.24</v>
      </c>
      <c r="T21" s="67">
        <f t="shared" si="19"/>
        <v>21.46</v>
      </c>
      <c r="U21" s="67">
        <f t="shared" si="20"/>
        <v>22.88</v>
      </c>
      <c r="V21" s="43">
        <f t="shared" si="16"/>
        <v>1.42</v>
      </c>
      <c r="W21" s="43">
        <f t="shared" si="17"/>
        <v>95.1</v>
      </c>
      <c r="X21" s="43">
        <f t="shared" si="21"/>
        <v>7</v>
      </c>
      <c r="Y21" s="43">
        <f t="shared" si="22"/>
        <v>8</v>
      </c>
      <c r="Z21" s="67">
        <f t="shared" si="18"/>
        <v>713.94</v>
      </c>
      <c r="AA21" s="43" t="s">
        <v>67</v>
      </c>
    </row>
    <row r="22" s="40" customFormat="1" customHeight="1" spans="1:27">
      <c r="A22" s="43">
        <v>17</v>
      </c>
      <c r="B22" s="54"/>
      <c r="C22" s="55" t="s">
        <v>102</v>
      </c>
      <c r="D22" s="43" t="s">
        <v>74</v>
      </c>
      <c r="E22" s="55" t="s">
        <v>103</v>
      </c>
      <c r="F22" s="43" t="s">
        <v>95</v>
      </c>
      <c r="G22" s="52">
        <v>44927</v>
      </c>
      <c r="H22" s="52">
        <v>45108</v>
      </c>
      <c r="I22" s="52">
        <v>45139</v>
      </c>
      <c r="J22" s="43">
        <v>4339</v>
      </c>
      <c r="K22" s="43">
        <v>4575</v>
      </c>
      <c r="L22" s="43">
        <v>7089</v>
      </c>
      <c r="M22" s="43">
        <v>7625</v>
      </c>
      <c r="N22" s="67">
        <f t="shared" si="10"/>
        <v>694.24</v>
      </c>
      <c r="O22" s="67">
        <f t="shared" si="11"/>
        <v>732</v>
      </c>
      <c r="P22" s="43">
        <f t="shared" si="12"/>
        <v>37.76</v>
      </c>
      <c r="Q22" s="43">
        <f t="shared" si="13"/>
        <v>638.01</v>
      </c>
      <c r="R22" s="43">
        <f t="shared" si="14"/>
        <v>686.25</v>
      </c>
      <c r="S22" s="43">
        <f t="shared" si="15"/>
        <v>48.24</v>
      </c>
      <c r="T22" s="67">
        <f t="shared" si="19"/>
        <v>21.7</v>
      </c>
      <c r="U22" s="67">
        <f t="shared" si="20"/>
        <v>22.88</v>
      </c>
      <c r="V22" s="43">
        <f t="shared" si="16"/>
        <v>1.18</v>
      </c>
      <c r="W22" s="43">
        <f t="shared" si="17"/>
        <v>87.18</v>
      </c>
      <c r="X22" s="43">
        <f t="shared" si="21"/>
        <v>7</v>
      </c>
      <c r="Y22" s="43">
        <f t="shared" si="22"/>
        <v>8</v>
      </c>
      <c r="Z22" s="67">
        <f t="shared" si="18"/>
        <v>658.5</v>
      </c>
      <c r="AA22" s="43" t="s">
        <v>67</v>
      </c>
    </row>
    <row r="23" s="40" customFormat="1" customHeight="1" spans="1:27">
      <c r="A23" s="43">
        <v>18</v>
      </c>
      <c r="B23" s="54"/>
      <c r="C23" s="55" t="s">
        <v>104</v>
      </c>
      <c r="D23" s="43" t="s">
        <v>64</v>
      </c>
      <c r="E23" s="55" t="s">
        <v>105</v>
      </c>
      <c r="F23" s="43" t="s">
        <v>95</v>
      </c>
      <c r="G23" s="52">
        <v>44927</v>
      </c>
      <c r="H23" s="52">
        <v>45139</v>
      </c>
      <c r="I23" s="52">
        <v>45139</v>
      </c>
      <c r="J23" s="43">
        <v>7089</v>
      </c>
      <c r="K23" s="43">
        <v>7625</v>
      </c>
      <c r="L23" s="43">
        <v>7089</v>
      </c>
      <c r="M23" s="43">
        <v>7625</v>
      </c>
      <c r="N23" s="67">
        <f t="shared" si="10"/>
        <v>1134.24</v>
      </c>
      <c r="O23" s="67">
        <f t="shared" si="11"/>
        <v>1220</v>
      </c>
      <c r="P23" s="43">
        <f t="shared" si="12"/>
        <v>85.76</v>
      </c>
      <c r="Q23" s="43">
        <f t="shared" si="13"/>
        <v>638.01</v>
      </c>
      <c r="R23" s="43">
        <f t="shared" si="14"/>
        <v>686.25</v>
      </c>
      <c r="S23" s="43">
        <f t="shared" si="15"/>
        <v>48.24</v>
      </c>
      <c r="T23" s="67">
        <f t="shared" si="19"/>
        <v>35.45</v>
      </c>
      <c r="U23" s="67">
        <f t="shared" si="20"/>
        <v>38.13</v>
      </c>
      <c r="V23" s="43">
        <f t="shared" si="16"/>
        <v>2.68</v>
      </c>
      <c r="W23" s="43">
        <f t="shared" si="17"/>
        <v>136.68</v>
      </c>
      <c r="X23" s="43">
        <f t="shared" si="21"/>
        <v>8</v>
      </c>
      <c r="Y23" s="43">
        <f t="shared" si="22"/>
        <v>8</v>
      </c>
      <c r="Z23" s="67">
        <f t="shared" si="18"/>
        <v>1093.44</v>
      </c>
      <c r="AA23" s="43" t="s">
        <v>67</v>
      </c>
    </row>
    <row r="24" s="40" customFormat="1" customHeight="1" spans="1:27">
      <c r="A24" s="43">
        <v>19</v>
      </c>
      <c r="B24" s="54"/>
      <c r="C24" s="55" t="s">
        <v>106</v>
      </c>
      <c r="D24" s="43" t="s">
        <v>64</v>
      </c>
      <c r="E24" s="55" t="s">
        <v>107</v>
      </c>
      <c r="F24" s="43" t="s">
        <v>95</v>
      </c>
      <c r="G24" s="52">
        <v>44927</v>
      </c>
      <c r="H24" s="52">
        <v>45139</v>
      </c>
      <c r="I24" s="52">
        <v>45139</v>
      </c>
      <c r="J24" s="43">
        <v>7089</v>
      </c>
      <c r="K24" s="43">
        <v>7625</v>
      </c>
      <c r="L24" s="43">
        <v>7089</v>
      </c>
      <c r="M24" s="43">
        <v>7625</v>
      </c>
      <c r="N24" s="67">
        <f t="shared" si="10"/>
        <v>1134.24</v>
      </c>
      <c r="O24" s="67">
        <f t="shared" si="11"/>
        <v>1220</v>
      </c>
      <c r="P24" s="43">
        <f t="shared" si="12"/>
        <v>85.76</v>
      </c>
      <c r="Q24" s="43">
        <f t="shared" si="13"/>
        <v>638.01</v>
      </c>
      <c r="R24" s="43">
        <f t="shared" si="14"/>
        <v>686.25</v>
      </c>
      <c r="S24" s="43">
        <f t="shared" si="15"/>
        <v>48.24</v>
      </c>
      <c r="T24" s="67">
        <f t="shared" si="19"/>
        <v>35.45</v>
      </c>
      <c r="U24" s="67">
        <f t="shared" si="20"/>
        <v>38.13</v>
      </c>
      <c r="V24" s="43">
        <f t="shared" si="16"/>
        <v>2.68</v>
      </c>
      <c r="W24" s="43">
        <f t="shared" si="17"/>
        <v>136.68</v>
      </c>
      <c r="X24" s="43">
        <f t="shared" si="21"/>
        <v>8</v>
      </c>
      <c r="Y24" s="43">
        <f t="shared" si="22"/>
        <v>8</v>
      </c>
      <c r="Z24" s="67">
        <f t="shared" si="18"/>
        <v>1093.44</v>
      </c>
      <c r="AA24" s="43" t="s">
        <v>67</v>
      </c>
    </row>
    <row r="25" s="40" customFormat="1" customHeight="1" spans="1:27">
      <c r="A25" s="43">
        <v>20</v>
      </c>
      <c r="B25" s="54"/>
      <c r="C25" s="55" t="s">
        <v>108</v>
      </c>
      <c r="D25" s="43" t="s">
        <v>64</v>
      </c>
      <c r="E25" s="55" t="s">
        <v>109</v>
      </c>
      <c r="F25" s="43" t="s">
        <v>95</v>
      </c>
      <c r="G25" s="52">
        <v>44927</v>
      </c>
      <c r="H25" s="52">
        <v>45139</v>
      </c>
      <c r="I25" s="52">
        <v>45139</v>
      </c>
      <c r="J25" s="43">
        <v>7089</v>
      </c>
      <c r="K25" s="43">
        <v>7625</v>
      </c>
      <c r="L25" s="43">
        <v>7089</v>
      </c>
      <c r="M25" s="43">
        <v>7625</v>
      </c>
      <c r="N25" s="67">
        <f t="shared" si="10"/>
        <v>1134.24</v>
      </c>
      <c r="O25" s="67">
        <f t="shared" si="11"/>
        <v>1220</v>
      </c>
      <c r="P25" s="43">
        <f t="shared" si="12"/>
        <v>85.76</v>
      </c>
      <c r="Q25" s="43">
        <f t="shared" si="13"/>
        <v>638.01</v>
      </c>
      <c r="R25" s="43">
        <f t="shared" si="14"/>
        <v>686.25</v>
      </c>
      <c r="S25" s="43">
        <f t="shared" si="15"/>
        <v>48.24</v>
      </c>
      <c r="T25" s="67">
        <f t="shared" si="19"/>
        <v>35.45</v>
      </c>
      <c r="U25" s="67">
        <f t="shared" si="20"/>
        <v>38.13</v>
      </c>
      <c r="V25" s="43">
        <f t="shared" si="16"/>
        <v>2.68</v>
      </c>
      <c r="W25" s="43">
        <f t="shared" si="17"/>
        <v>136.68</v>
      </c>
      <c r="X25" s="43">
        <f t="shared" si="21"/>
        <v>8</v>
      </c>
      <c r="Y25" s="43">
        <f t="shared" si="22"/>
        <v>8</v>
      </c>
      <c r="Z25" s="67">
        <f t="shared" si="18"/>
        <v>1093.44</v>
      </c>
      <c r="AA25" s="43" t="s">
        <v>67</v>
      </c>
    </row>
    <row r="26" s="40" customFormat="1" customHeight="1" spans="1:27">
      <c r="A26" s="43">
        <v>21</v>
      </c>
      <c r="B26" s="54"/>
      <c r="C26" s="55" t="s">
        <v>110</v>
      </c>
      <c r="D26" s="43" t="s">
        <v>74</v>
      </c>
      <c r="E26" s="55" t="s">
        <v>111</v>
      </c>
      <c r="F26" s="43" t="s">
        <v>95</v>
      </c>
      <c r="G26" s="52">
        <v>44927</v>
      </c>
      <c r="H26" s="52">
        <v>45139</v>
      </c>
      <c r="I26" s="52">
        <v>45139</v>
      </c>
      <c r="J26" s="43">
        <v>7089</v>
      </c>
      <c r="K26" s="43">
        <v>7625</v>
      </c>
      <c r="L26" s="43">
        <v>7089</v>
      </c>
      <c r="M26" s="43">
        <v>7625</v>
      </c>
      <c r="N26" s="67">
        <f t="shared" si="10"/>
        <v>1134.24</v>
      </c>
      <c r="O26" s="67">
        <f t="shared" si="11"/>
        <v>1220</v>
      </c>
      <c r="P26" s="43">
        <f t="shared" si="12"/>
        <v>85.76</v>
      </c>
      <c r="Q26" s="43">
        <f t="shared" si="13"/>
        <v>638.01</v>
      </c>
      <c r="R26" s="43">
        <f t="shared" si="14"/>
        <v>686.25</v>
      </c>
      <c r="S26" s="43">
        <f t="shared" si="15"/>
        <v>48.24</v>
      </c>
      <c r="T26" s="67">
        <f t="shared" si="19"/>
        <v>35.45</v>
      </c>
      <c r="U26" s="67">
        <f t="shared" si="20"/>
        <v>38.13</v>
      </c>
      <c r="V26" s="43">
        <f t="shared" si="16"/>
        <v>2.68</v>
      </c>
      <c r="W26" s="43">
        <f t="shared" si="17"/>
        <v>136.68</v>
      </c>
      <c r="X26" s="43">
        <f t="shared" si="21"/>
        <v>8</v>
      </c>
      <c r="Y26" s="43">
        <f t="shared" si="22"/>
        <v>8</v>
      </c>
      <c r="Z26" s="67">
        <f t="shared" si="18"/>
        <v>1093.44</v>
      </c>
      <c r="AA26" s="43" t="s">
        <v>67</v>
      </c>
    </row>
    <row r="27" s="40" customFormat="1" ht="29" customHeight="1" spans="1:27">
      <c r="A27" s="43">
        <v>22</v>
      </c>
      <c r="B27" s="54"/>
      <c r="C27" s="55" t="s">
        <v>112</v>
      </c>
      <c r="D27" s="43" t="s">
        <v>64</v>
      </c>
      <c r="E27" s="55" t="s">
        <v>113</v>
      </c>
      <c r="F27" s="43" t="s">
        <v>95</v>
      </c>
      <c r="G27" s="52">
        <v>44927</v>
      </c>
      <c r="H27" s="52">
        <v>45139</v>
      </c>
      <c r="I27" s="52">
        <v>45139</v>
      </c>
      <c r="J27" s="43">
        <v>7089</v>
      </c>
      <c r="K27" s="43">
        <v>7625</v>
      </c>
      <c r="L27" s="43">
        <v>7089</v>
      </c>
      <c r="M27" s="43">
        <v>7625</v>
      </c>
      <c r="N27" s="67">
        <f t="shared" si="10"/>
        <v>1134.24</v>
      </c>
      <c r="O27" s="67">
        <f t="shared" si="11"/>
        <v>1220</v>
      </c>
      <c r="P27" s="43">
        <f t="shared" si="12"/>
        <v>85.76</v>
      </c>
      <c r="Q27" s="43">
        <f t="shared" si="13"/>
        <v>638.01</v>
      </c>
      <c r="R27" s="43">
        <f t="shared" si="14"/>
        <v>686.25</v>
      </c>
      <c r="S27" s="43">
        <f t="shared" si="15"/>
        <v>48.24</v>
      </c>
      <c r="T27" s="67">
        <f t="shared" si="19"/>
        <v>35.45</v>
      </c>
      <c r="U27" s="67">
        <f t="shared" si="20"/>
        <v>38.13</v>
      </c>
      <c r="V27" s="43">
        <f t="shared" si="16"/>
        <v>2.68</v>
      </c>
      <c r="W27" s="43">
        <f t="shared" si="17"/>
        <v>136.68</v>
      </c>
      <c r="X27" s="43">
        <f t="shared" si="21"/>
        <v>8</v>
      </c>
      <c r="Y27" s="43">
        <f t="shared" si="22"/>
        <v>8</v>
      </c>
      <c r="Z27" s="67">
        <f t="shared" si="18"/>
        <v>1093.44</v>
      </c>
      <c r="AA27" s="43" t="s">
        <v>67</v>
      </c>
    </row>
    <row r="28" s="40" customFormat="1" ht="29" customHeight="1" spans="1:27">
      <c r="A28" s="43">
        <v>23</v>
      </c>
      <c r="B28" s="54"/>
      <c r="C28" s="55" t="s">
        <v>114</v>
      </c>
      <c r="D28" s="43" t="s">
        <v>74</v>
      </c>
      <c r="E28" s="55" t="s">
        <v>115</v>
      </c>
      <c r="F28" s="43" t="s">
        <v>95</v>
      </c>
      <c r="G28" s="52">
        <v>44927</v>
      </c>
      <c r="H28" s="52">
        <v>45139</v>
      </c>
      <c r="I28" s="52">
        <v>45139</v>
      </c>
      <c r="J28" s="43">
        <v>7089</v>
      </c>
      <c r="K28" s="43">
        <v>7625</v>
      </c>
      <c r="L28" s="43">
        <v>7089</v>
      </c>
      <c r="M28" s="43">
        <v>7625</v>
      </c>
      <c r="N28" s="67">
        <f t="shared" si="10"/>
        <v>1134.24</v>
      </c>
      <c r="O28" s="67">
        <f t="shared" si="11"/>
        <v>1220</v>
      </c>
      <c r="P28" s="43">
        <f t="shared" si="12"/>
        <v>85.76</v>
      </c>
      <c r="Q28" s="43">
        <f t="shared" si="13"/>
        <v>638.01</v>
      </c>
      <c r="R28" s="43">
        <f t="shared" si="14"/>
        <v>686.25</v>
      </c>
      <c r="S28" s="43">
        <f t="shared" si="15"/>
        <v>48.24</v>
      </c>
      <c r="T28" s="67">
        <f t="shared" si="19"/>
        <v>35.45</v>
      </c>
      <c r="U28" s="67">
        <f t="shared" si="20"/>
        <v>38.13</v>
      </c>
      <c r="V28" s="43">
        <f t="shared" si="16"/>
        <v>2.68</v>
      </c>
      <c r="W28" s="43">
        <f t="shared" si="17"/>
        <v>136.68</v>
      </c>
      <c r="X28" s="43">
        <f t="shared" si="21"/>
        <v>8</v>
      </c>
      <c r="Y28" s="43">
        <f t="shared" si="22"/>
        <v>8</v>
      </c>
      <c r="Z28" s="67">
        <f t="shared" si="18"/>
        <v>1093.44</v>
      </c>
      <c r="AA28" s="43" t="s">
        <v>67</v>
      </c>
    </row>
    <row r="29" s="40" customFormat="1" ht="29" customHeight="1" spans="1:27">
      <c r="A29" s="43">
        <v>24</v>
      </c>
      <c r="B29" s="54"/>
      <c r="C29" s="55" t="s">
        <v>116</v>
      </c>
      <c r="D29" s="43" t="s">
        <v>64</v>
      </c>
      <c r="E29" s="55" t="s">
        <v>117</v>
      </c>
      <c r="F29" s="43" t="s">
        <v>95</v>
      </c>
      <c r="G29" s="52">
        <v>44927</v>
      </c>
      <c r="H29" s="52">
        <v>45139</v>
      </c>
      <c r="I29" s="52">
        <v>45139</v>
      </c>
      <c r="J29" s="43">
        <v>7089</v>
      </c>
      <c r="K29" s="43">
        <v>7625</v>
      </c>
      <c r="L29" s="43">
        <v>7089</v>
      </c>
      <c r="M29" s="43">
        <v>7625</v>
      </c>
      <c r="N29" s="67">
        <f t="shared" si="10"/>
        <v>1134.24</v>
      </c>
      <c r="O29" s="67">
        <f t="shared" si="11"/>
        <v>1220</v>
      </c>
      <c r="P29" s="43">
        <f t="shared" si="12"/>
        <v>85.76</v>
      </c>
      <c r="Q29" s="43">
        <f t="shared" si="13"/>
        <v>638.01</v>
      </c>
      <c r="R29" s="43">
        <f t="shared" si="14"/>
        <v>686.25</v>
      </c>
      <c r="S29" s="43">
        <f t="shared" si="15"/>
        <v>48.24</v>
      </c>
      <c r="T29" s="67">
        <f t="shared" si="19"/>
        <v>35.45</v>
      </c>
      <c r="U29" s="67">
        <f t="shared" si="20"/>
        <v>38.13</v>
      </c>
      <c r="V29" s="43">
        <f t="shared" si="16"/>
        <v>2.68</v>
      </c>
      <c r="W29" s="43">
        <f t="shared" si="17"/>
        <v>136.68</v>
      </c>
      <c r="X29" s="43">
        <f t="shared" si="21"/>
        <v>8</v>
      </c>
      <c r="Y29" s="43">
        <f t="shared" si="22"/>
        <v>8</v>
      </c>
      <c r="Z29" s="67">
        <f t="shared" si="18"/>
        <v>1093.44</v>
      </c>
      <c r="AA29" s="43" t="s">
        <v>67</v>
      </c>
    </row>
    <row r="30" s="40" customFormat="1" customHeight="1" spans="1:27">
      <c r="A30" s="43">
        <v>25</v>
      </c>
      <c r="B30" s="54"/>
      <c r="C30" s="55" t="s">
        <v>118</v>
      </c>
      <c r="D30" s="43" t="s">
        <v>64</v>
      </c>
      <c r="E30" s="55" t="s">
        <v>119</v>
      </c>
      <c r="F30" s="43" t="s">
        <v>95</v>
      </c>
      <c r="G30" s="52">
        <v>44927</v>
      </c>
      <c r="H30" s="57">
        <v>0</v>
      </c>
      <c r="I30" s="52">
        <v>45139</v>
      </c>
      <c r="J30" s="43">
        <v>6046</v>
      </c>
      <c r="K30" s="43">
        <v>6046</v>
      </c>
      <c r="L30" s="43">
        <v>7089</v>
      </c>
      <c r="M30" s="43">
        <v>7625</v>
      </c>
      <c r="N30" s="67">
        <f t="shared" si="10"/>
        <v>967.36</v>
      </c>
      <c r="O30" s="67">
        <f t="shared" si="11"/>
        <v>967.36</v>
      </c>
      <c r="P30" s="43">
        <f t="shared" si="12"/>
        <v>0</v>
      </c>
      <c r="Q30" s="43">
        <f t="shared" si="13"/>
        <v>638.01</v>
      </c>
      <c r="R30" s="43">
        <f t="shared" si="14"/>
        <v>686.25</v>
      </c>
      <c r="S30" s="43">
        <f t="shared" si="15"/>
        <v>48.24</v>
      </c>
      <c r="T30" s="67">
        <f t="shared" si="19"/>
        <v>30.23</v>
      </c>
      <c r="U30" s="67">
        <f t="shared" si="20"/>
        <v>30.23</v>
      </c>
      <c r="V30" s="43">
        <f t="shared" si="16"/>
        <v>0</v>
      </c>
      <c r="W30" s="43">
        <f t="shared" si="17"/>
        <v>48.24</v>
      </c>
      <c r="X30" s="43">
        <v>0</v>
      </c>
      <c r="Y30" s="43">
        <f t="shared" si="22"/>
        <v>8</v>
      </c>
      <c r="Z30" s="67">
        <f t="shared" ref="Z30:Z93" si="23">ROUND((P30+V30)*X30+S30*Y30,2)</f>
        <v>385.92</v>
      </c>
      <c r="AA30" s="43" t="s">
        <v>67</v>
      </c>
    </row>
    <row r="31" s="40" customFormat="1" customHeight="1" spans="1:27">
      <c r="A31" s="43">
        <v>26</v>
      </c>
      <c r="B31" s="54"/>
      <c r="C31" s="55" t="s">
        <v>120</v>
      </c>
      <c r="D31" s="43" t="s">
        <v>74</v>
      </c>
      <c r="E31" s="55" t="s">
        <v>121</v>
      </c>
      <c r="F31" s="43" t="s">
        <v>95</v>
      </c>
      <c r="G31" s="52">
        <v>44927</v>
      </c>
      <c r="H31" s="57">
        <v>0</v>
      </c>
      <c r="I31" s="52">
        <v>45139</v>
      </c>
      <c r="J31" s="43">
        <v>5906</v>
      </c>
      <c r="K31" s="43">
        <v>5906</v>
      </c>
      <c r="L31" s="43">
        <v>7089</v>
      </c>
      <c r="M31" s="43">
        <v>7625</v>
      </c>
      <c r="N31" s="67">
        <f t="shared" si="10"/>
        <v>944.96</v>
      </c>
      <c r="O31" s="67">
        <f t="shared" si="11"/>
        <v>944.96</v>
      </c>
      <c r="P31" s="43">
        <f t="shared" si="12"/>
        <v>0</v>
      </c>
      <c r="Q31" s="43">
        <f t="shared" si="13"/>
        <v>638.01</v>
      </c>
      <c r="R31" s="43">
        <f t="shared" si="14"/>
        <v>686.25</v>
      </c>
      <c r="S31" s="43">
        <f t="shared" si="15"/>
        <v>48.24</v>
      </c>
      <c r="T31" s="67">
        <f t="shared" si="19"/>
        <v>29.53</v>
      </c>
      <c r="U31" s="67">
        <f t="shared" si="20"/>
        <v>29.53</v>
      </c>
      <c r="V31" s="43">
        <f t="shared" si="16"/>
        <v>0</v>
      </c>
      <c r="W31" s="43">
        <f t="shared" si="17"/>
        <v>48.24</v>
      </c>
      <c r="X31" s="43">
        <v>0</v>
      </c>
      <c r="Y31" s="43">
        <f t="shared" si="22"/>
        <v>8</v>
      </c>
      <c r="Z31" s="67">
        <f t="shared" si="23"/>
        <v>385.92</v>
      </c>
      <c r="AA31" s="43" t="s">
        <v>67</v>
      </c>
    </row>
    <row r="32" s="40" customFormat="1" customHeight="1" spans="1:27">
      <c r="A32" s="43">
        <v>27</v>
      </c>
      <c r="B32" s="54"/>
      <c r="C32" s="55" t="s">
        <v>122</v>
      </c>
      <c r="D32" s="43" t="s">
        <v>74</v>
      </c>
      <c r="E32" s="55" t="s">
        <v>123</v>
      </c>
      <c r="F32" s="43" t="s">
        <v>95</v>
      </c>
      <c r="G32" s="52">
        <v>44927</v>
      </c>
      <c r="H32" s="52">
        <v>45139</v>
      </c>
      <c r="I32" s="52">
        <v>45139</v>
      </c>
      <c r="J32" s="43">
        <v>7089</v>
      </c>
      <c r="K32" s="43">
        <v>7625</v>
      </c>
      <c r="L32" s="43">
        <v>7089</v>
      </c>
      <c r="M32" s="43">
        <v>7625</v>
      </c>
      <c r="N32" s="67">
        <f t="shared" si="10"/>
        <v>1134.24</v>
      </c>
      <c r="O32" s="67">
        <f t="shared" si="11"/>
        <v>1220</v>
      </c>
      <c r="P32" s="43">
        <f t="shared" si="12"/>
        <v>85.76</v>
      </c>
      <c r="Q32" s="43">
        <f t="shared" si="13"/>
        <v>638.01</v>
      </c>
      <c r="R32" s="43">
        <f t="shared" si="14"/>
        <v>686.25</v>
      </c>
      <c r="S32" s="43">
        <f t="shared" si="15"/>
        <v>48.24</v>
      </c>
      <c r="T32" s="67">
        <f t="shared" si="19"/>
        <v>35.45</v>
      </c>
      <c r="U32" s="67">
        <f t="shared" si="20"/>
        <v>38.13</v>
      </c>
      <c r="V32" s="43">
        <f t="shared" si="16"/>
        <v>2.68</v>
      </c>
      <c r="W32" s="43">
        <f t="shared" si="17"/>
        <v>136.68</v>
      </c>
      <c r="X32" s="43">
        <f t="shared" si="21"/>
        <v>8</v>
      </c>
      <c r="Y32" s="43">
        <f t="shared" si="22"/>
        <v>8</v>
      </c>
      <c r="Z32" s="67">
        <f t="shared" si="23"/>
        <v>1093.44</v>
      </c>
      <c r="AA32" s="43" t="s">
        <v>67</v>
      </c>
    </row>
    <row r="33" s="40" customFormat="1" customHeight="1" spans="1:27">
      <c r="A33" s="43">
        <v>28</v>
      </c>
      <c r="B33" s="54"/>
      <c r="C33" s="55" t="s">
        <v>124</v>
      </c>
      <c r="D33" s="43" t="s">
        <v>64</v>
      </c>
      <c r="E33" s="55" t="s">
        <v>125</v>
      </c>
      <c r="F33" s="43" t="s">
        <v>95</v>
      </c>
      <c r="G33" s="52">
        <v>44927</v>
      </c>
      <c r="H33" s="52">
        <v>45139</v>
      </c>
      <c r="I33" s="52">
        <v>45139</v>
      </c>
      <c r="J33" s="43">
        <v>7089</v>
      </c>
      <c r="K33" s="43">
        <v>7625</v>
      </c>
      <c r="L33" s="43">
        <v>7089</v>
      </c>
      <c r="M33" s="43">
        <v>7625</v>
      </c>
      <c r="N33" s="67">
        <f t="shared" si="10"/>
        <v>1134.24</v>
      </c>
      <c r="O33" s="67">
        <f t="shared" si="11"/>
        <v>1220</v>
      </c>
      <c r="P33" s="43">
        <f t="shared" si="12"/>
        <v>85.76</v>
      </c>
      <c r="Q33" s="43">
        <f t="shared" si="13"/>
        <v>638.01</v>
      </c>
      <c r="R33" s="43">
        <f t="shared" si="14"/>
        <v>686.25</v>
      </c>
      <c r="S33" s="43">
        <f t="shared" si="15"/>
        <v>48.24</v>
      </c>
      <c r="T33" s="67">
        <f t="shared" si="19"/>
        <v>35.45</v>
      </c>
      <c r="U33" s="67">
        <f t="shared" si="20"/>
        <v>38.13</v>
      </c>
      <c r="V33" s="43">
        <f t="shared" si="16"/>
        <v>2.68</v>
      </c>
      <c r="W33" s="43">
        <f t="shared" si="17"/>
        <v>136.68</v>
      </c>
      <c r="X33" s="43">
        <f t="shared" si="21"/>
        <v>8</v>
      </c>
      <c r="Y33" s="43">
        <f t="shared" si="22"/>
        <v>8</v>
      </c>
      <c r="Z33" s="67">
        <f t="shared" si="23"/>
        <v>1093.44</v>
      </c>
      <c r="AA33" s="43" t="s">
        <v>67</v>
      </c>
    </row>
    <row r="34" s="40" customFormat="1" customHeight="1" spans="1:27">
      <c r="A34" s="43">
        <v>29</v>
      </c>
      <c r="B34" s="54"/>
      <c r="C34" s="55" t="s">
        <v>126</v>
      </c>
      <c r="D34" s="43" t="s">
        <v>64</v>
      </c>
      <c r="E34" s="55" t="s">
        <v>127</v>
      </c>
      <c r="F34" s="43" t="s">
        <v>95</v>
      </c>
      <c r="G34" s="52">
        <v>44927</v>
      </c>
      <c r="H34" s="52">
        <v>45139</v>
      </c>
      <c r="I34" s="52">
        <v>45139</v>
      </c>
      <c r="J34" s="43">
        <v>7089</v>
      </c>
      <c r="K34" s="43">
        <v>7625</v>
      </c>
      <c r="L34" s="43">
        <v>7089</v>
      </c>
      <c r="M34" s="43">
        <v>7625</v>
      </c>
      <c r="N34" s="67">
        <f t="shared" si="10"/>
        <v>1134.24</v>
      </c>
      <c r="O34" s="67">
        <f t="shared" si="11"/>
        <v>1220</v>
      </c>
      <c r="P34" s="43">
        <f t="shared" si="12"/>
        <v>85.76</v>
      </c>
      <c r="Q34" s="43">
        <f t="shared" si="13"/>
        <v>638.01</v>
      </c>
      <c r="R34" s="43">
        <f t="shared" si="14"/>
        <v>686.25</v>
      </c>
      <c r="S34" s="43">
        <f t="shared" si="15"/>
        <v>48.24</v>
      </c>
      <c r="T34" s="67">
        <f t="shared" si="19"/>
        <v>35.45</v>
      </c>
      <c r="U34" s="67">
        <f t="shared" si="20"/>
        <v>38.13</v>
      </c>
      <c r="V34" s="43">
        <f t="shared" si="16"/>
        <v>2.68</v>
      </c>
      <c r="W34" s="43">
        <f t="shared" si="17"/>
        <v>136.68</v>
      </c>
      <c r="X34" s="43">
        <f t="shared" si="21"/>
        <v>8</v>
      </c>
      <c r="Y34" s="43">
        <f t="shared" si="22"/>
        <v>8</v>
      </c>
      <c r="Z34" s="67">
        <f t="shared" si="23"/>
        <v>1093.44</v>
      </c>
      <c r="AA34" s="43" t="s">
        <v>67</v>
      </c>
    </row>
    <row r="35" s="40" customFormat="1" customHeight="1" spans="1:27">
      <c r="A35" s="43">
        <v>30</v>
      </c>
      <c r="B35" s="54"/>
      <c r="C35" s="55" t="s">
        <v>128</v>
      </c>
      <c r="D35" s="43" t="s">
        <v>64</v>
      </c>
      <c r="E35" s="55" t="s">
        <v>129</v>
      </c>
      <c r="F35" s="43" t="s">
        <v>95</v>
      </c>
      <c r="G35" s="52">
        <v>44927</v>
      </c>
      <c r="H35" s="52">
        <v>45139</v>
      </c>
      <c r="I35" s="52">
        <v>45139</v>
      </c>
      <c r="J35" s="43">
        <v>7089</v>
      </c>
      <c r="K35" s="43">
        <v>7625</v>
      </c>
      <c r="L35" s="43">
        <v>7089</v>
      </c>
      <c r="M35" s="43">
        <v>7625</v>
      </c>
      <c r="N35" s="67">
        <f t="shared" si="10"/>
        <v>1134.24</v>
      </c>
      <c r="O35" s="67">
        <f t="shared" si="11"/>
        <v>1220</v>
      </c>
      <c r="P35" s="43">
        <f t="shared" si="12"/>
        <v>85.76</v>
      </c>
      <c r="Q35" s="43">
        <f t="shared" si="13"/>
        <v>638.01</v>
      </c>
      <c r="R35" s="43">
        <f t="shared" si="14"/>
        <v>686.25</v>
      </c>
      <c r="S35" s="43">
        <f t="shared" si="15"/>
        <v>48.24</v>
      </c>
      <c r="T35" s="67">
        <f t="shared" si="19"/>
        <v>35.45</v>
      </c>
      <c r="U35" s="67">
        <f t="shared" si="20"/>
        <v>38.13</v>
      </c>
      <c r="V35" s="43">
        <f t="shared" si="16"/>
        <v>2.68</v>
      </c>
      <c r="W35" s="43">
        <f t="shared" si="17"/>
        <v>136.68</v>
      </c>
      <c r="X35" s="43">
        <f t="shared" si="21"/>
        <v>8</v>
      </c>
      <c r="Y35" s="43">
        <f t="shared" si="22"/>
        <v>8</v>
      </c>
      <c r="Z35" s="67">
        <f t="shared" si="23"/>
        <v>1093.44</v>
      </c>
      <c r="AA35" s="43" t="s">
        <v>67</v>
      </c>
    </row>
    <row r="36" s="40" customFormat="1" customHeight="1" spans="1:27">
      <c r="A36" s="43">
        <v>31</v>
      </c>
      <c r="B36" s="54"/>
      <c r="C36" s="55" t="s">
        <v>130</v>
      </c>
      <c r="D36" s="43" t="s">
        <v>74</v>
      </c>
      <c r="E36" s="55" t="s">
        <v>131</v>
      </c>
      <c r="F36" s="43" t="s">
        <v>95</v>
      </c>
      <c r="G36" s="52">
        <v>44927</v>
      </c>
      <c r="H36" s="57">
        <v>0</v>
      </c>
      <c r="I36" s="52">
        <v>45139</v>
      </c>
      <c r="J36" s="43">
        <v>5830</v>
      </c>
      <c r="K36" s="43">
        <v>5830</v>
      </c>
      <c r="L36" s="43">
        <v>7089</v>
      </c>
      <c r="M36" s="43">
        <v>7625</v>
      </c>
      <c r="N36" s="67">
        <f t="shared" si="10"/>
        <v>932.8</v>
      </c>
      <c r="O36" s="67">
        <f t="shared" si="11"/>
        <v>932.8</v>
      </c>
      <c r="P36" s="43">
        <f t="shared" si="12"/>
        <v>0</v>
      </c>
      <c r="Q36" s="43">
        <f t="shared" si="13"/>
        <v>638.01</v>
      </c>
      <c r="R36" s="43">
        <f t="shared" si="14"/>
        <v>686.25</v>
      </c>
      <c r="S36" s="43">
        <f t="shared" si="15"/>
        <v>48.24</v>
      </c>
      <c r="T36" s="67">
        <f t="shared" si="19"/>
        <v>29.15</v>
      </c>
      <c r="U36" s="67">
        <f t="shared" si="20"/>
        <v>29.15</v>
      </c>
      <c r="V36" s="43">
        <f t="shared" si="16"/>
        <v>0</v>
      </c>
      <c r="W36" s="43">
        <f t="shared" si="17"/>
        <v>48.24</v>
      </c>
      <c r="X36" s="43">
        <v>0</v>
      </c>
      <c r="Y36" s="43">
        <f t="shared" si="22"/>
        <v>8</v>
      </c>
      <c r="Z36" s="67">
        <f t="shared" si="23"/>
        <v>385.92</v>
      </c>
      <c r="AA36" s="43" t="s">
        <v>67</v>
      </c>
    </row>
    <row r="37" s="40" customFormat="1" customHeight="1" spans="1:27">
      <c r="A37" s="43">
        <v>32</v>
      </c>
      <c r="B37" s="54"/>
      <c r="C37" s="55" t="s">
        <v>132</v>
      </c>
      <c r="D37" s="43" t="s">
        <v>64</v>
      </c>
      <c r="E37" s="55" t="s">
        <v>133</v>
      </c>
      <c r="F37" s="43" t="s">
        <v>95</v>
      </c>
      <c r="G37" s="52">
        <v>44927</v>
      </c>
      <c r="H37" s="57">
        <v>0</v>
      </c>
      <c r="I37" s="52">
        <v>45139</v>
      </c>
      <c r="J37" s="43">
        <v>4977</v>
      </c>
      <c r="K37" s="43">
        <v>4977</v>
      </c>
      <c r="L37" s="43">
        <v>7089</v>
      </c>
      <c r="M37" s="43">
        <v>7625</v>
      </c>
      <c r="N37" s="67">
        <f t="shared" si="10"/>
        <v>796.32</v>
      </c>
      <c r="O37" s="67">
        <f t="shared" si="11"/>
        <v>796.32</v>
      </c>
      <c r="P37" s="43">
        <f t="shared" si="12"/>
        <v>0</v>
      </c>
      <c r="Q37" s="43">
        <f t="shared" si="13"/>
        <v>638.01</v>
      </c>
      <c r="R37" s="43">
        <f t="shared" si="14"/>
        <v>686.25</v>
      </c>
      <c r="S37" s="43">
        <f t="shared" si="15"/>
        <v>48.24</v>
      </c>
      <c r="T37" s="67">
        <f t="shared" si="19"/>
        <v>24.89</v>
      </c>
      <c r="U37" s="67">
        <f t="shared" si="20"/>
        <v>24.89</v>
      </c>
      <c r="V37" s="43">
        <f t="shared" si="16"/>
        <v>0</v>
      </c>
      <c r="W37" s="43">
        <f t="shared" si="17"/>
        <v>48.24</v>
      </c>
      <c r="X37" s="43">
        <v>0</v>
      </c>
      <c r="Y37" s="43">
        <f t="shared" si="22"/>
        <v>8</v>
      </c>
      <c r="Z37" s="67">
        <f t="shared" si="23"/>
        <v>385.92</v>
      </c>
      <c r="AA37" s="43" t="s">
        <v>67</v>
      </c>
    </row>
    <row r="38" s="40" customFormat="1" customHeight="1" spans="1:27">
      <c r="A38" s="43">
        <v>33</v>
      </c>
      <c r="B38" s="54"/>
      <c r="C38" s="55" t="s">
        <v>134</v>
      </c>
      <c r="D38" s="43" t="s">
        <v>64</v>
      </c>
      <c r="E38" s="55" t="s">
        <v>135</v>
      </c>
      <c r="F38" s="43" t="s">
        <v>95</v>
      </c>
      <c r="G38" s="52">
        <v>44986</v>
      </c>
      <c r="H38" s="57">
        <v>0</v>
      </c>
      <c r="I38" s="52">
        <v>45139</v>
      </c>
      <c r="J38" s="43">
        <v>5000</v>
      </c>
      <c r="K38" s="43">
        <v>5000</v>
      </c>
      <c r="L38" s="43">
        <v>7089</v>
      </c>
      <c r="M38" s="43">
        <v>7625</v>
      </c>
      <c r="N38" s="67">
        <f t="shared" si="10"/>
        <v>800</v>
      </c>
      <c r="O38" s="67">
        <f t="shared" si="11"/>
        <v>800</v>
      </c>
      <c r="P38" s="43">
        <f t="shared" si="12"/>
        <v>0</v>
      </c>
      <c r="Q38" s="43">
        <f t="shared" si="13"/>
        <v>638.01</v>
      </c>
      <c r="R38" s="43">
        <f t="shared" si="14"/>
        <v>686.25</v>
      </c>
      <c r="S38" s="43">
        <f t="shared" si="15"/>
        <v>48.24</v>
      </c>
      <c r="T38" s="67">
        <f t="shared" si="19"/>
        <v>25</v>
      </c>
      <c r="U38" s="67">
        <f t="shared" si="20"/>
        <v>25</v>
      </c>
      <c r="V38" s="43">
        <f t="shared" si="16"/>
        <v>0</v>
      </c>
      <c r="W38" s="43">
        <f t="shared" si="17"/>
        <v>48.24</v>
      </c>
      <c r="X38" s="43">
        <v>0</v>
      </c>
      <c r="Y38" s="43">
        <f t="shared" si="22"/>
        <v>6</v>
      </c>
      <c r="Z38" s="67">
        <f t="shared" si="23"/>
        <v>289.44</v>
      </c>
      <c r="AA38" s="43" t="s">
        <v>67</v>
      </c>
    </row>
    <row r="39" s="40" customFormat="1" customHeight="1" spans="1:27">
      <c r="A39" s="43">
        <v>34</v>
      </c>
      <c r="B39" s="54"/>
      <c r="C39" s="55" t="s">
        <v>136</v>
      </c>
      <c r="D39" s="43" t="s">
        <v>64</v>
      </c>
      <c r="E39" s="55" t="s">
        <v>137</v>
      </c>
      <c r="F39" s="43" t="s">
        <v>95</v>
      </c>
      <c r="G39" s="52">
        <v>44958</v>
      </c>
      <c r="H39" s="57">
        <v>0</v>
      </c>
      <c r="I39" s="52">
        <v>45139</v>
      </c>
      <c r="J39" s="43">
        <v>5000</v>
      </c>
      <c r="K39" s="43">
        <v>5000</v>
      </c>
      <c r="L39" s="43">
        <v>7089</v>
      </c>
      <c r="M39" s="43">
        <v>7625</v>
      </c>
      <c r="N39" s="67">
        <f t="shared" si="10"/>
        <v>800</v>
      </c>
      <c r="O39" s="67">
        <f t="shared" si="11"/>
        <v>800</v>
      </c>
      <c r="P39" s="43">
        <f t="shared" si="12"/>
        <v>0</v>
      </c>
      <c r="Q39" s="43">
        <f t="shared" si="13"/>
        <v>638.01</v>
      </c>
      <c r="R39" s="43">
        <f t="shared" si="14"/>
        <v>686.25</v>
      </c>
      <c r="S39" s="43">
        <f t="shared" si="15"/>
        <v>48.24</v>
      </c>
      <c r="T39" s="67">
        <f t="shared" si="19"/>
        <v>25</v>
      </c>
      <c r="U39" s="67">
        <f t="shared" si="20"/>
        <v>25</v>
      </c>
      <c r="V39" s="43">
        <f t="shared" si="16"/>
        <v>0</v>
      </c>
      <c r="W39" s="43">
        <f t="shared" si="17"/>
        <v>48.24</v>
      </c>
      <c r="X39" s="43">
        <v>0</v>
      </c>
      <c r="Y39" s="43">
        <f t="shared" si="22"/>
        <v>7</v>
      </c>
      <c r="Z39" s="67">
        <f t="shared" si="23"/>
        <v>337.68</v>
      </c>
      <c r="AA39" s="43" t="s">
        <v>67</v>
      </c>
    </row>
    <row r="40" s="40" customFormat="1" customHeight="1" spans="1:27">
      <c r="A40" s="43">
        <v>35</v>
      </c>
      <c r="B40" s="54"/>
      <c r="C40" s="55" t="s">
        <v>138</v>
      </c>
      <c r="D40" s="43" t="s">
        <v>74</v>
      </c>
      <c r="E40" s="55" t="s">
        <v>139</v>
      </c>
      <c r="F40" s="43" t="s">
        <v>95</v>
      </c>
      <c r="G40" s="52">
        <v>45047</v>
      </c>
      <c r="H40" s="57">
        <v>0</v>
      </c>
      <c r="I40" s="52">
        <v>45139</v>
      </c>
      <c r="J40" s="43">
        <v>5000</v>
      </c>
      <c r="K40" s="43">
        <v>5000</v>
      </c>
      <c r="L40" s="43">
        <v>7089</v>
      </c>
      <c r="M40" s="43">
        <v>7625</v>
      </c>
      <c r="N40" s="67">
        <f t="shared" si="10"/>
        <v>800</v>
      </c>
      <c r="O40" s="67">
        <f t="shared" si="11"/>
        <v>800</v>
      </c>
      <c r="P40" s="43">
        <f t="shared" si="12"/>
        <v>0</v>
      </c>
      <c r="Q40" s="43">
        <f t="shared" si="13"/>
        <v>638.01</v>
      </c>
      <c r="R40" s="43">
        <f t="shared" si="14"/>
        <v>686.25</v>
      </c>
      <c r="S40" s="43">
        <f t="shared" si="15"/>
        <v>48.24</v>
      </c>
      <c r="T40" s="67">
        <f t="shared" si="19"/>
        <v>25</v>
      </c>
      <c r="U40" s="67">
        <f t="shared" si="20"/>
        <v>25</v>
      </c>
      <c r="V40" s="43">
        <f t="shared" si="16"/>
        <v>0</v>
      </c>
      <c r="W40" s="43">
        <f t="shared" si="17"/>
        <v>48.24</v>
      </c>
      <c r="X40" s="43">
        <v>0</v>
      </c>
      <c r="Y40" s="43">
        <f t="shared" si="22"/>
        <v>4</v>
      </c>
      <c r="Z40" s="67">
        <f t="shared" si="23"/>
        <v>192.96</v>
      </c>
      <c r="AA40" s="43" t="s">
        <v>67</v>
      </c>
    </row>
    <row r="41" s="40" customFormat="1" customHeight="1" spans="1:27">
      <c r="A41" s="43">
        <v>36</v>
      </c>
      <c r="B41" s="54"/>
      <c r="C41" s="55" t="s">
        <v>140</v>
      </c>
      <c r="D41" s="43" t="s">
        <v>74</v>
      </c>
      <c r="E41" s="55" t="s">
        <v>141</v>
      </c>
      <c r="F41" s="43" t="s">
        <v>95</v>
      </c>
      <c r="G41" s="52">
        <v>45139</v>
      </c>
      <c r="H41" s="57">
        <v>0</v>
      </c>
      <c r="I41" s="52">
        <v>45139</v>
      </c>
      <c r="J41" s="43">
        <v>5000</v>
      </c>
      <c r="K41" s="43">
        <v>5000</v>
      </c>
      <c r="L41" s="43">
        <v>7089</v>
      </c>
      <c r="M41" s="43">
        <v>7625</v>
      </c>
      <c r="N41" s="67">
        <f t="shared" si="10"/>
        <v>800</v>
      </c>
      <c r="O41" s="67">
        <f t="shared" si="11"/>
        <v>800</v>
      </c>
      <c r="P41" s="43">
        <f t="shared" si="12"/>
        <v>0</v>
      </c>
      <c r="Q41" s="43">
        <f t="shared" si="13"/>
        <v>638.01</v>
      </c>
      <c r="R41" s="43">
        <f t="shared" si="14"/>
        <v>686.25</v>
      </c>
      <c r="S41" s="43">
        <f t="shared" si="15"/>
        <v>48.24</v>
      </c>
      <c r="T41" s="67">
        <f t="shared" si="19"/>
        <v>25</v>
      </c>
      <c r="U41" s="67">
        <f t="shared" si="20"/>
        <v>25</v>
      </c>
      <c r="V41" s="43">
        <f t="shared" si="16"/>
        <v>0</v>
      </c>
      <c r="W41" s="43">
        <f t="shared" si="17"/>
        <v>48.24</v>
      </c>
      <c r="X41" s="43">
        <v>0</v>
      </c>
      <c r="Y41" s="43">
        <f t="shared" si="22"/>
        <v>1</v>
      </c>
      <c r="Z41" s="67">
        <f t="shared" si="23"/>
        <v>48.24</v>
      </c>
      <c r="AA41" s="43" t="s">
        <v>67</v>
      </c>
    </row>
    <row r="42" s="40" customFormat="1" customHeight="1" spans="1:27">
      <c r="A42" s="43">
        <v>37</v>
      </c>
      <c r="B42" s="54"/>
      <c r="C42" s="55" t="s">
        <v>142</v>
      </c>
      <c r="D42" s="43" t="s">
        <v>74</v>
      </c>
      <c r="E42" s="55" t="s">
        <v>143</v>
      </c>
      <c r="F42" s="43" t="s">
        <v>95</v>
      </c>
      <c r="G42" s="52">
        <v>45139</v>
      </c>
      <c r="H42" s="57">
        <v>0</v>
      </c>
      <c r="I42" s="52">
        <v>45139</v>
      </c>
      <c r="J42" s="43">
        <v>5000</v>
      </c>
      <c r="K42" s="43">
        <v>5000</v>
      </c>
      <c r="L42" s="43">
        <v>7089</v>
      </c>
      <c r="M42" s="43">
        <v>7625</v>
      </c>
      <c r="N42" s="67">
        <f t="shared" si="10"/>
        <v>800</v>
      </c>
      <c r="O42" s="67">
        <f t="shared" si="11"/>
        <v>800</v>
      </c>
      <c r="P42" s="43">
        <f t="shared" si="12"/>
        <v>0</v>
      </c>
      <c r="Q42" s="43">
        <f t="shared" si="13"/>
        <v>638.01</v>
      </c>
      <c r="R42" s="43">
        <f t="shared" si="14"/>
        <v>686.25</v>
      </c>
      <c r="S42" s="43">
        <f t="shared" si="15"/>
        <v>48.24</v>
      </c>
      <c r="T42" s="67">
        <f t="shared" si="19"/>
        <v>25</v>
      </c>
      <c r="U42" s="67">
        <f t="shared" si="20"/>
        <v>25</v>
      </c>
      <c r="V42" s="43">
        <f t="shared" si="16"/>
        <v>0</v>
      </c>
      <c r="W42" s="43">
        <f t="shared" si="17"/>
        <v>48.24</v>
      </c>
      <c r="X42" s="43">
        <v>0</v>
      </c>
      <c r="Y42" s="43">
        <f t="shared" si="22"/>
        <v>1</v>
      </c>
      <c r="Z42" s="67">
        <f t="shared" si="23"/>
        <v>48.24</v>
      </c>
      <c r="AA42" s="43" t="s">
        <v>67</v>
      </c>
    </row>
    <row r="43" s="40" customFormat="1" customHeight="1" spans="1:27">
      <c r="A43" s="43">
        <v>38</v>
      </c>
      <c r="B43" s="47"/>
      <c r="C43" s="55" t="s">
        <v>144</v>
      </c>
      <c r="D43" s="43" t="s">
        <v>74</v>
      </c>
      <c r="E43" s="55" t="s">
        <v>145</v>
      </c>
      <c r="F43" s="43" t="s">
        <v>95</v>
      </c>
      <c r="G43" s="52">
        <v>45139</v>
      </c>
      <c r="H43" s="57">
        <v>0</v>
      </c>
      <c r="I43" s="52">
        <v>45139</v>
      </c>
      <c r="J43" s="43">
        <v>5000</v>
      </c>
      <c r="K43" s="43">
        <v>5000</v>
      </c>
      <c r="L43" s="43">
        <v>7089</v>
      </c>
      <c r="M43" s="43">
        <v>7625</v>
      </c>
      <c r="N43" s="67">
        <f t="shared" si="10"/>
        <v>800</v>
      </c>
      <c r="O43" s="67">
        <f t="shared" si="11"/>
        <v>800</v>
      </c>
      <c r="P43" s="43">
        <f t="shared" si="12"/>
        <v>0</v>
      </c>
      <c r="Q43" s="43">
        <f t="shared" si="13"/>
        <v>638.01</v>
      </c>
      <c r="R43" s="43">
        <f t="shared" si="14"/>
        <v>686.25</v>
      </c>
      <c r="S43" s="43">
        <f t="shared" si="15"/>
        <v>48.24</v>
      </c>
      <c r="T43" s="67">
        <f t="shared" si="19"/>
        <v>25</v>
      </c>
      <c r="U43" s="67">
        <f t="shared" si="20"/>
        <v>25</v>
      </c>
      <c r="V43" s="43">
        <f t="shared" si="16"/>
        <v>0</v>
      </c>
      <c r="W43" s="43">
        <f t="shared" si="17"/>
        <v>48.24</v>
      </c>
      <c r="X43" s="43">
        <v>0</v>
      </c>
      <c r="Y43" s="43">
        <f t="shared" si="22"/>
        <v>1</v>
      </c>
      <c r="Z43" s="67">
        <f t="shared" si="23"/>
        <v>48.24</v>
      </c>
      <c r="AA43" s="43" t="s">
        <v>67</v>
      </c>
    </row>
    <row r="44" s="40" customFormat="1" customHeight="1" spans="1:27">
      <c r="A44" s="43">
        <v>39</v>
      </c>
      <c r="B44" s="44" t="s">
        <v>88</v>
      </c>
      <c r="C44" s="55" t="s">
        <v>146</v>
      </c>
      <c r="D44" s="43" t="s">
        <v>74</v>
      </c>
      <c r="E44" s="55" t="s">
        <v>147</v>
      </c>
      <c r="F44" s="43" t="s">
        <v>95</v>
      </c>
      <c r="G44" s="52">
        <v>44927</v>
      </c>
      <c r="H44" s="57">
        <v>0</v>
      </c>
      <c r="I44" s="52">
        <v>45139</v>
      </c>
      <c r="J44" s="43">
        <v>4591</v>
      </c>
      <c r="K44" s="43">
        <v>4591</v>
      </c>
      <c r="L44" s="43">
        <v>7089</v>
      </c>
      <c r="M44" s="43">
        <v>7625</v>
      </c>
      <c r="N44" s="67">
        <f t="shared" si="10"/>
        <v>734.56</v>
      </c>
      <c r="O44" s="67">
        <f t="shared" si="11"/>
        <v>734.56</v>
      </c>
      <c r="P44" s="43">
        <f t="shared" si="12"/>
        <v>0</v>
      </c>
      <c r="Q44" s="43">
        <f t="shared" si="13"/>
        <v>638.01</v>
      </c>
      <c r="R44" s="43">
        <f t="shared" si="14"/>
        <v>686.25</v>
      </c>
      <c r="S44" s="43">
        <f t="shared" si="15"/>
        <v>48.24</v>
      </c>
      <c r="T44" s="67">
        <f t="shared" si="19"/>
        <v>22.96</v>
      </c>
      <c r="U44" s="67">
        <f t="shared" si="20"/>
        <v>22.96</v>
      </c>
      <c r="V44" s="43">
        <f t="shared" si="16"/>
        <v>0</v>
      </c>
      <c r="W44" s="43">
        <f t="shared" si="17"/>
        <v>48.24</v>
      </c>
      <c r="X44" s="43">
        <v>0</v>
      </c>
      <c r="Y44" s="43">
        <f t="shared" si="22"/>
        <v>8</v>
      </c>
      <c r="Z44" s="67">
        <f t="shared" si="23"/>
        <v>385.92</v>
      </c>
      <c r="AA44" s="43" t="s">
        <v>67</v>
      </c>
    </row>
    <row r="45" s="40" customFormat="1" customHeight="1" spans="1:27">
      <c r="A45" s="43">
        <v>40</v>
      </c>
      <c r="B45" s="54"/>
      <c r="C45" s="55" t="s">
        <v>148</v>
      </c>
      <c r="D45" s="43" t="s">
        <v>74</v>
      </c>
      <c r="E45" s="55" t="s">
        <v>149</v>
      </c>
      <c r="F45" s="43" t="s">
        <v>95</v>
      </c>
      <c r="G45" s="52">
        <v>44927</v>
      </c>
      <c r="H45" s="57">
        <v>0</v>
      </c>
      <c r="I45" s="52">
        <v>45139</v>
      </c>
      <c r="J45" s="43">
        <v>5816</v>
      </c>
      <c r="K45" s="43">
        <v>5816</v>
      </c>
      <c r="L45" s="43">
        <v>7089</v>
      </c>
      <c r="M45" s="43">
        <v>7625</v>
      </c>
      <c r="N45" s="67">
        <f t="shared" si="10"/>
        <v>930.56</v>
      </c>
      <c r="O45" s="67">
        <f t="shared" si="11"/>
        <v>930.56</v>
      </c>
      <c r="P45" s="43">
        <f t="shared" si="12"/>
        <v>0</v>
      </c>
      <c r="Q45" s="43">
        <f t="shared" si="13"/>
        <v>638.01</v>
      </c>
      <c r="R45" s="43">
        <f t="shared" si="14"/>
        <v>686.25</v>
      </c>
      <c r="S45" s="43">
        <f t="shared" si="15"/>
        <v>48.24</v>
      </c>
      <c r="T45" s="67">
        <f t="shared" si="19"/>
        <v>29.08</v>
      </c>
      <c r="U45" s="67">
        <f t="shared" si="20"/>
        <v>29.08</v>
      </c>
      <c r="V45" s="43">
        <f t="shared" si="16"/>
        <v>0</v>
      </c>
      <c r="W45" s="43">
        <f t="shared" si="17"/>
        <v>48.24</v>
      </c>
      <c r="X45" s="43">
        <v>0</v>
      </c>
      <c r="Y45" s="43">
        <f t="shared" si="22"/>
        <v>8</v>
      </c>
      <c r="Z45" s="67">
        <f t="shared" si="23"/>
        <v>385.92</v>
      </c>
      <c r="AA45" s="43" t="s">
        <v>67</v>
      </c>
    </row>
    <row r="46" s="40" customFormat="1" customHeight="1" spans="1:27">
      <c r="A46" s="43">
        <v>41</v>
      </c>
      <c r="B46" s="47"/>
      <c r="C46" s="55" t="s">
        <v>150</v>
      </c>
      <c r="D46" s="43" t="s">
        <v>74</v>
      </c>
      <c r="E46" s="55" t="s">
        <v>151</v>
      </c>
      <c r="F46" s="43" t="s">
        <v>95</v>
      </c>
      <c r="G46" s="52">
        <v>44927</v>
      </c>
      <c r="H46" s="57">
        <v>0</v>
      </c>
      <c r="I46" s="52">
        <v>45139</v>
      </c>
      <c r="J46" s="43">
        <v>5394</v>
      </c>
      <c r="K46" s="43">
        <v>5394</v>
      </c>
      <c r="L46" s="43">
        <v>7089</v>
      </c>
      <c r="M46" s="43">
        <v>7625</v>
      </c>
      <c r="N46" s="67">
        <f t="shared" si="10"/>
        <v>863.04</v>
      </c>
      <c r="O46" s="67">
        <f t="shared" si="11"/>
        <v>863.04</v>
      </c>
      <c r="P46" s="43">
        <f t="shared" si="12"/>
        <v>0</v>
      </c>
      <c r="Q46" s="43">
        <f t="shared" si="13"/>
        <v>638.01</v>
      </c>
      <c r="R46" s="43">
        <f t="shared" si="14"/>
        <v>686.25</v>
      </c>
      <c r="S46" s="43">
        <f t="shared" si="15"/>
        <v>48.24</v>
      </c>
      <c r="T46" s="67">
        <f t="shared" si="19"/>
        <v>26.97</v>
      </c>
      <c r="U46" s="67">
        <f t="shared" si="20"/>
        <v>26.97</v>
      </c>
      <c r="V46" s="43">
        <f t="shared" si="16"/>
        <v>0</v>
      </c>
      <c r="W46" s="43">
        <f t="shared" si="17"/>
        <v>48.24</v>
      </c>
      <c r="X46" s="43">
        <v>0</v>
      </c>
      <c r="Y46" s="43">
        <f t="shared" si="22"/>
        <v>8</v>
      </c>
      <c r="Z46" s="67">
        <f t="shared" si="23"/>
        <v>385.92</v>
      </c>
      <c r="AA46" s="43" t="s">
        <v>67</v>
      </c>
    </row>
    <row r="47" s="40" customFormat="1" customHeight="1" spans="1:27">
      <c r="A47" s="43">
        <v>42</v>
      </c>
      <c r="B47" s="44" t="s">
        <v>152</v>
      </c>
      <c r="C47" s="55" t="s">
        <v>153</v>
      </c>
      <c r="D47" s="43" t="s">
        <v>74</v>
      </c>
      <c r="E47" s="55" t="s">
        <v>154</v>
      </c>
      <c r="F47" s="43" t="s">
        <v>95</v>
      </c>
      <c r="G47" s="52">
        <v>45078</v>
      </c>
      <c r="H47" s="57">
        <v>0</v>
      </c>
      <c r="I47" s="52">
        <v>45139</v>
      </c>
      <c r="J47" s="43">
        <v>5500</v>
      </c>
      <c r="K47" s="43">
        <v>5500</v>
      </c>
      <c r="L47" s="43">
        <v>7089</v>
      </c>
      <c r="M47" s="43">
        <v>7625</v>
      </c>
      <c r="N47" s="67">
        <f t="shared" si="10"/>
        <v>880</v>
      </c>
      <c r="O47" s="67">
        <f t="shared" si="11"/>
        <v>880</v>
      </c>
      <c r="P47" s="43">
        <f t="shared" si="12"/>
        <v>0</v>
      </c>
      <c r="Q47" s="43">
        <f t="shared" si="13"/>
        <v>638.01</v>
      </c>
      <c r="R47" s="43">
        <f t="shared" si="14"/>
        <v>686.25</v>
      </c>
      <c r="S47" s="43">
        <f t="shared" si="15"/>
        <v>48.24</v>
      </c>
      <c r="T47" s="67">
        <f t="shared" si="19"/>
        <v>27.5</v>
      </c>
      <c r="U47" s="67">
        <f t="shared" si="20"/>
        <v>27.5</v>
      </c>
      <c r="V47" s="43">
        <f t="shared" si="16"/>
        <v>0</v>
      </c>
      <c r="W47" s="43">
        <f t="shared" si="17"/>
        <v>48.24</v>
      </c>
      <c r="X47" s="43">
        <v>0</v>
      </c>
      <c r="Y47" s="43">
        <f t="shared" si="22"/>
        <v>3</v>
      </c>
      <c r="Z47" s="67">
        <f t="shared" si="23"/>
        <v>144.72</v>
      </c>
      <c r="AA47" s="43" t="s">
        <v>67</v>
      </c>
    </row>
    <row r="48" s="40" customFormat="1" customHeight="1" spans="1:27">
      <c r="A48" s="43">
        <v>43</v>
      </c>
      <c r="B48" s="47"/>
      <c r="C48" s="55" t="s">
        <v>155</v>
      </c>
      <c r="D48" s="43" t="s">
        <v>64</v>
      </c>
      <c r="E48" s="55" t="s">
        <v>156</v>
      </c>
      <c r="F48" s="43" t="s">
        <v>95</v>
      </c>
      <c r="G48" s="52">
        <v>45139</v>
      </c>
      <c r="H48" s="57">
        <v>0</v>
      </c>
      <c r="I48" s="52">
        <v>45139</v>
      </c>
      <c r="J48" s="43">
        <v>5000</v>
      </c>
      <c r="K48" s="43">
        <v>5000</v>
      </c>
      <c r="L48" s="43">
        <v>7089</v>
      </c>
      <c r="M48" s="43">
        <v>7625</v>
      </c>
      <c r="N48" s="67">
        <f t="shared" si="10"/>
        <v>800</v>
      </c>
      <c r="O48" s="67">
        <f t="shared" si="11"/>
        <v>800</v>
      </c>
      <c r="P48" s="43">
        <f t="shared" si="12"/>
        <v>0</v>
      </c>
      <c r="Q48" s="43">
        <f t="shared" si="13"/>
        <v>638.01</v>
      </c>
      <c r="R48" s="43">
        <f t="shared" si="14"/>
        <v>686.25</v>
      </c>
      <c r="S48" s="43">
        <f t="shared" si="15"/>
        <v>48.24</v>
      </c>
      <c r="T48" s="67">
        <f t="shared" si="19"/>
        <v>25</v>
      </c>
      <c r="U48" s="67">
        <f t="shared" si="20"/>
        <v>25</v>
      </c>
      <c r="V48" s="43">
        <f t="shared" si="16"/>
        <v>0</v>
      </c>
      <c r="W48" s="43">
        <f t="shared" si="17"/>
        <v>48.24</v>
      </c>
      <c r="X48" s="43">
        <v>0</v>
      </c>
      <c r="Y48" s="43">
        <f t="shared" si="22"/>
        <v>1</v>
      </c>
      <c r="Z48" s="67">
        <f t="shared" si="23"/>
        <v>48.24</v>
      </c>
      <c r="AA48" s="43" t="s">
        <v>67</v>
      </c>
    </row>
    <row r="49" s="40" customFormat="1" customHeight="1" spans="1:27">
      <c r="A49" s="43">
        <v>44</v>
      </c>
      <c r="B49" s="44" t="s">
        <v>68</v>
      </c>
      <c r="C49" s="55" t="s">
        <v>157</v>
      </c>
      <c r="D49" s="43" t="s">
        <v>74</v>
      </c>
      <c r="E49" s="55" t="s">
        <v>158</v>
      </c>
      <c r="F49" s="43" t="s">
        <v>95</v>
      </c>
      <c r="G49" s="52">
        <v>44927</v>
      </c>
      <c r="H49" s="52">
        <v>45108</v>
      </c>
      <c r="I49" s="52">
        <v>45139</v>
      </c>
      <c r="J49" s="43">
        <v>4253</v>
      </c>
      <c r="K49" s="43">
        <v>4575</v>
      </c>
      <c r="L49" s="43">
        <v>7089</v>
      </c>
      <c r="M49" s="43">
        <v>7625</v>
      </c>
      <c r="N49" s="67">
        <f t="shared" si="10"/>
        <v>680.48</v>
      </c>
      <c r="O49" s="67">
        <f t="shared" si="11"/>
        <v>732</v>
      </c>
      <c r="P49" s="43">
        <f t="shared" si="12"/>
        <v>51.52</v>
      </c>
      <c r="Q49" s="43">
        <f t="shared" si="13"/>
        <v>638.01</v>
      </c>
      <c r="R49" s="43">
        <f t="shared" si="14"/>
        <v>686.25</v>
      </c>
      <c r="S49" s="43">
        <f t="shared" si="15"/>
        <v>48.24</v>
      </c>
      <c r="T49" s="67">
        <f t="shared" si="19"/>
        <v>21.27</v>
      </c>
      <c r="U49" s="67">
        <f t="shared" si="20"/>
        <v>22.88</v>
      </c>
      <c r="V49" s="43">
        <f t="shared" si="16"/>
        <v>1.61</v>
      </c>
      <c r="W49" s="43">
        <f t="shared" si="17"/>
        <v>101.37</v>
      </c>
      <c r="X49" s="43">
        <f t="shared" si="21"/>
        <v>7</v>
      </c>
      <c r="Y49" s="43">
        <f t="shared" si="22"/>
        <v>8</v>
      </c>
      <c r="Z49" s="67">
        <f t="shared" si="23"/>
        <v>757.83</v>
      </c>
      <c r="AA49" s="43" t="s">
        <v>67</v>
      </c>
    </row>
    <row r="50" s="40" customFormat="1" customHeight="1" spans="1:27">
      <c r="A50" s="43">
        <v>45</v>
      </c>
      <c r="B50" s="54"/>
      <c r="C50" s="56" t="s">
        <v>159</v>
      </c>
      <c r="D50" s="55" t="s">
        <v>64</v>
      </c>
      <c r="E50" s="43" t="s">
        <v>160</v>
      </c>
      <c r="F50" s="43" t="s">
        <v>95</v>
      </c>
      <c r="G50" s="52">
        <v>44927</v>
      </c>
      <c r="H50" s="52">
        <v>45108</v>
      </c>
      <c r="I50" s="52">
        <v>45139</v>
      </c>
      <c r="J50" s="43">
        <v>4381</v>
      </c>
      <c r="K50" s="43">
        <v>4575</v>
      </c>
      <c r="L50" s="43">
        <v>7089</v>
      </c>
      <c r="M50" s="43">
        <v>7625</v>
      </c>
      <c r="N50" s="67">
        <f t="shared" si="10"/>
        <v>700.96</v>
      </c>
      <c r="O50" s="67">
        <f t="shared" si="11"/>
        <v>732</v>
      </c>
      <c r="P50" s="43">
        <f t="shared" si="12"/>
        <v>31.04</v>
      </c>
      <c r="Q50" s="43">
        <f t="shared" si="13"/>
        <v>638.01</v>
      </c>
      <c r="R50" s="43">
        <f t="shared" si="14"/>
        <v>686.25</v>
      </c>
      <c r="S50" s="43">
        <f t="shared" si="15"/>
        <v>48.24</v>
      </c>
      <c r="T50" s="67">
        <f t="shared" si="19"/>
        <v>21.91</v>
      </c>
      <c r="U50" s="67">
        <f t="shared" si="20"/>
        <v>22.88</v>
      </c>
      <c r="V50" s="43">
        <f t="shared" si="16"/>
        <v>0.969999999999999</v>
      </c>
      <c r="W50" s="43">
        <f t="shared" si="17"/>
        <v>80.25</v>
      </c>
      <c r="X50" s="43">
        <f t="shared" si="21"/>
        <v>7</v>
      </c>
      <c r="Y50" s="43">
        <f t="shared" si="22"/>
        <v>8</v>
      </c>
      <c r="Z50" s="67">
        <f t="shared" si="23"/>
        <v>609.99</v>
      </c>
      <c r="AA50" s="43" t="s">
        <v>67</v>
      </c>
    </row>
    <row r="51" s="40" customFormat="1" customHeight="1" spans="1:27">
      <c r="A51" s="43">
        <v>46</v>
      </c>
      <c r="B51" s="54"/>
      <c r="C51" s="56" t="s">
        <v>161</v>
      </c>
      <c r="D51" s="55" t="s">
        <v>64</v>
      </c>
      <c r="E51" s="43" t="s">
        <v>162</v>
      </c>
      <c r="F51" s="43" t="s">
        <v>95</v>
      </c>
      <c r="G51" s="52">
        <v>44927</v>
      </c>
      <c r="H51" s="52">
        <v>45108</v>
      </c>
      <c r="I51" s="52">
        <v>45139</v>
      </c>
      <c r="J51" s="43">
        <v>4401</v>
      </c>
      <c r="K51" s="43">
        <v>4575</v>
      </c>
      <c r="L51" s="43">
        <v>7089</v>
      </c>
      <c r="M51" s="43">
        <v>7625</v>
      </c>
      <c r="N51" s="67">
        <f t="shared" si="10"/>
        <v>704.16</v>
      </c>
      <c r="O51" s="67">
        <f t="shared" si="11"/>
        <v>732</v>
      </c>
      <c r="P51" s="43">
        <f t="shared" si="12"/>
        <v>27.84</v>
      </c>
      <c r="Q51" s="43">
        <f t="shared" si="13"/>
        <v>638.01</v>
      </c>
      <c r="R51" s="43">
        <f t="shared" si="14"/>
        <v>686.25</v>
      </c>
      <c r="S51" s="43">
        <f t="shared" si="15"/>
        <v>48.24</v>
      </c>
      <c r="T51" s="67">
        <f t="shared" si="19"/>
        <v>22.01</v>
      </c>
      <c r="U51" s="67">
        <f t="shared" si="20"/>
        <v>22.88</v>
      </c>
      <c r="V51" s="43">
        <f t="shared" si="16"/>
        <v>0.869999999999997</v>
      </c>
      <c r="W51" s="43">
        <f t="shared" si="17"/>
        <v>76.95</v>
      </c>
      <c r="X51" s="43">
        <f t="shared" si="21"/>
        <v>7</v>
      </c>
      <c r="Y51" s="43">
        <f t="shared" ref="Y51:Y114" si="24">DATEDIF(G51,I51,"M")+1</f>
        <v>8</v>
      </c>
      <c r="Z51" s="67">
        <f t="shared" si="23"/>
        <v>586.89</v>
      </c>
      <c r="AA51" s="43" t="s">
        <v>67</v>
      </c>
    </row>
    <row r="52" s="40" customFormat="1" customHeight="1" spans="1:27">
      <c r="A52" s="43">
        <v>47</v>
      </c>
      <c r="B52" s="54"/>
      <c r="C52" s="43" t="s">
        <v>163</v>
      </c>
      <c r="D52" s="43" t="s">
        <v>74</v>
      </c>
      <c r="E52" s="43" t="s">
        <v>164</v>
      </c>
      <c r="F52" s="43" t="s">
        <v>95</v>
      </c>
      <c r="G52" s="52">
        <v>45047</v>
      </c>
      <c r="H52" s="52">
        <v>45108</v>
      </c>
      <c r="I52" s="52">
        <v>45139</v>
      </c>
      <c r="J52" s="43">
        <v>4300</v>
      </c>
      <c r="K52" s="43">
        <v>4575</v>
      </c>
      <c r="L52" s="43">
        <v>7089</v>
      </c>
      <c r="M52" s="43">
        <v>7625</v>
      </c>
      <c r="N52" s="67">
        <f t="shared" si="10"/>
        <v>688</v>
      </c>
      <c r="O52" s="67">
        <f t="shared" si="11"/>
        <v>732</v>
      </c>
      <c r="P52" s="43">
        <f t="shared" si="12"/>
        <v>44</v>
      </c>
      <c r="Q52" s="43">
        <f t="shared" si="13"/>
        <v>638.01</v>
      </c>
      <c r="R52" s="43">
        <f t="shared" si="14"/>
        <v>686.25</v>
      </c>
      <c r="S52" s="43">
        <f t="shared" si="15"/>
        <v>48.24</v>
      </c>
      <c r="T52" s="67">
        <f t="shared" si="19"/>
        <v>21.5</v>
      </c>
      <c r="U52" s="67">
        <f t="shared" si="20"/>
        <v>22.88</v>
      </c>
      <c r="V52" s="43">
        <f t="shared" si="16"/>
        <v>1.38</v>
      </c>
      <c r="W52" s="43">
        <f t="shared" si="17"/>
        <v>93.62</v>
      </c>
      <c r="X52" s="43">
        <f t="shared" si="21"/>
        <v>3</v>
      </c>
      <c r="Y52" s="43">
        <f t="shared" si="24"/>
        <v>4</v>
      </c>
      <c r="Z52" s="67">
        <f t="shared" si="23"/>
        <v>329.1</v>
      </c>
      <c r="AA52" s="43" t="s">
        <v>67</v>
      </c>
    </row>
    <row r="53" s="40" customFormat="1" customHeight="1" spans="1:27">
      <c r="A53" s="43">
        <v>48</v>
      </c>
      <c r="B53" s="54"/>
      <c r="C53" s="43" t="s">
        <v>165</v>
      </c>
      <c r="D53" s="43" t="s">
        <v>64</v>
      </c>
      <c r="E53" s="43" t="s">
        <v>166</v>
      </c>
      <c r="F53" s="43" t="s">
        <v>95</v>
      </c>
      <c r="G53" s="52">
        <v>45108</v>
      </c>
      <c r="H53" s="52">
        <v>45108</v>
      </c>
      <c r="I53" s="52">
        <v>45139</v>
      </c>
      <c r="J53" s="43">
        <v>4253</v>
      </c>
      <c r="K53" s="43">
        <v>4575</v>
      </c>
      <c r="L53" s="43">
        <v>7089</v>
      </c>
      <c r="M53" s="43">
        <v>7625</v>
      </c>
      <c r="N53" s="67">
        <f t="shared" si="10"/>
        <v>680.48</v>
      </c>
      <c r="O53" s="67">
        <f t="shared" si="11"/>
        <v>732</v>
      </c>
      <c r="P53" s="43">
        <f t="shared" si="12"/>
        <v>51.52</v>
      </c>
      <c r="Q53" s="43">
        <f t="shared" si="13"/>
        <v>638.01</v>
      </c>
      <c r="R53" s="43">
        <f t="shared" si="14"/>
        <v>686.25</v>
      </c>
      <c r="S53" s="43">
        <f t="shared" si="15"/>
        <v>48.24</v>
      </c>
      <c r="T53" s="67">
        <f t="shared" si="19"/>
        <v>21.27</v>
      </c>
      <c r="U53" s="67">
        <f t="shared" si="20"/>
        <v>22.88</v>
      </c>
      <c r="V53" s="43">
        <f t="shared" si="16"/>
        <v>1.61</v>
      </c>
      <c r="W53" s="43">
        <f t="shared" si="17"/>
        <v>101.37</v>
      </c>
      <c r="X53" s="43">
        <f t="shared" si="21"/>
        <v>1</v>
      </c>
      <c r="Y53" s="43">
        <f t="shared" si="24"/>
        <v>2</v>
      </c>
      <c r="Z53" s="67">
        <f t="shared" si="23"/>
        <v>149.61</v>
      </c>
      <c r="AA53" s="43" t="s">
        <v>67</v>
      </c>
    </row>
    <row r="54" s="40" customFormat="1" customHeight="1" spans="1:27">
      <c r="A54" s="43">
        <v>49</v>
      </c>
      <c r="B54" s="54"/>
      <c r="C54" s="55" t="s">
        <v>167</v>
      </c>
      <c r="D54" s="43" t="s">
        <v>74</v>
      </c>
      <c r="E54" s="55" t="s">
        <v>168</v>
      </c>
      <c r="F54" s="43" t="s">
        <v>95</v>
      </c>
      <c r="G54" s="52">
        <v>44927</v>
      </c>
      <c r="H54" s="57">
        <v>0</v>
      </c>
      <c r="I54" s="52">
        <v>45139</v>
      </c>
      <c r="J54" s="43">
        <v>4983</v>
      </c>
      <c r="K54" s="43">
        <v>4983</v>
      </c>
      <c r="L54" s="43">
        <v>7089</v>
      </c>
      <c r="M54" s="43">
        <v>7625</v>
      </c>
      <c r="N54" s="67">
        <f t="shared" ref="N28:N71" si="25">ROUND(J54*0.16,2)</f>
        <v>797.28</v>
      </c>
      <c r="O54" s="67">
        <f t="shared" ref="O28:O71" si="26">ROUND(K54*0.16,2)</f>
        <v>797.28</v>
      </c>
      <c r="P54" s="43">
        <f t="shared" ref="P28:P117" si="27">O54-N54</f>
        <v>0</v>
      </c>
      <c r="Q54" s="43">
        <f t="shared" ref="Q28:Q71" si="28">ROUND(L54*0.09,2)</f>
        <v>638.01</v>
      </c>
      <c r="R54" s="43">
        <f t="shared" ref="R28:R71" si="29">ROUND(M54*0.09,2)</f>
        <v>686.25</v>
      </c>
      <c r="S54" s="43">
        <f t="shared" ref="S28:S71" si="30">ROUND(R54-Q54,2)</f>
        <v>48.24</v>
      </c>
      <c r="T54" s="67">
        <f t="shared" ref="T28:T117" si="31">ROUND(J54*0.5%,2)</f>
        <v>24.92</v>
      </c>
      <c r="U54" s="67">
        <f t="shared" ref="U28:U117" si="32">ROUND(K54*0.5%,2)</f>
        <v>24.92</v>
      </c>
      <c r="V54" s="43">
        <f t="shared" ref="V28:V71" si="33">U54-T54</f>
        <v>0</v>
      </c>
      <c r="W54" s="43">
        <f t="shared" ref="W28:W117" si="34">ROUND(V54+P54+S54,2)</f>
        <v>48.24</v>
      </c>
      <c r="X54" s="43">
        <v>0</v>
      </c>
      <c r="Y54" s="43">
        <f t="shared" si="24"/>
        <v>8</v>
      </c>
      <c r="Z54" s="67">
        <f t="shared" si="23"/>
        <v>385.92</v>
      </c>
      <c r="AA54" s="43" t="s">
        <v>67</v>
      </c>
    </row>
    <row r="55" s="40" customFormat="1" customHeight="1" spans="1:27">
      <c r="A55" s="43">
        <v>50</v>
      </c>
      <c r="B55" s="54"/>
      <c r="C55" s="55" t="s">
        <v>169</v>
      </c>
      <c r="D55" s="43" t="s">
        <v>64</v>
      </c>
      <c r="E55" s="55" t="s">
        <v>170</v>
      </c>
      <c r="F55" s="43" t="s">
        <v>95</v>
      </c>
      <c r="G55" s="52">
        <v>44927</v>
      </c>
      <c r="H55" s="52">
        <v>45139</v>
      </c>
      <c r="I55" s="52">
        <v>45139</v>
      </c>
      <c r="J55" s="43">
        <v>7089</v>
      </c>
      <c r="K55" s="43">
        <v>7625</v>
      </c>
      <c r="L55" s="43">
        <v>7089</v>
      </c>
      <c r="M55" s="43">
        <v>7625</v>
      </c>
      <c r="N55" s="67">
        <f t="shared" si="25"/>
        <v>1134.24</v>
      </c>
      <c r="O55" s="67">
        <f t="shared" si="26"/>
        <v>1220</v>
      </c>
      <c r="P55" s="43">
        <f t="shared" si="27"/>
        <v>85.76</v>
      </c>
      <c r="Q55" s="43">
        <f t="shared" si="28"/>
        <v>638.01</v>
      </c>
      <c r="R55" s="43">
        <f t="shared" si="29"/>
        <v>686.25</v>
      </c>
      <c r="S55" s="43">
        <f t="shared" si="30"/>
        <v>48.24</v>
      </c>
      <c r="T55" s="67">
        <f t="shared" si="31"/>
        <v>35.45</v>
      </c>
      <c r="U55" s="67">
        <f t="shared" si="32"/>
        <v>38.13</v>
      </c>
      <c r="V55" s="43">
        <f t="shared" si="33"/>
        <v>2.68</v>
      </c>
      <c r="W55" s="43">
        <f t="shared" si="34"/>
        <v>136.68</v>
      </c>
      <c r="X55" s="43">
        <f>DATEDIF(G55,H55,"M")+1</f>
        <v>8</v>
      </c>
      <c r="Y55" s="43">
        <f t="shared" si="24"/>
        <v>8</v>
      </c>
      <c r="Z55" s="67">
        <f t="shared" si="23"/>
        <v>1093.44</v>
      </c>
      <c r="AA55" s="43" t="s">
        <v>67</v>
      </c>
    </row>
    <row r="56" s="40" customFormat="1" customHeight="1" spans="1:27">
      <c r="A56" s="43">
        <v>51</v>
      </c>
      <c r="B56" s="54"/>
      <c r="C56" s="55" t="s">
        <v>171</v>
      </c>
      <c r="D56" s="43" t="s">
        <v>74</v>
      </c>
      <c r="E56" s="55" t="s">
        <v>172</v>
      </c>
      <c r="F56" s="43" t="s">
        <v>95</v>
      </c>
      <c r="G56" s="52">
        <v>44927</v>
      </c>
      <c r="H56" s="57">
        <v>0</v>
      </c>
      <c r="I56" s="52">
        <v>45139</v>
      </c>
      <c r="J56" s="43">
        <v>5136</v>
      </c>
      <c r="K56" s="43">
        <v>5136</v>
      </c>
      <c r="L56" s="43">
        <v>7089</v>
      </c>
      <c r="M56" s="43">
        <v>7625</v>
      </c>
      <c r="N56" s="67">
        <f t="shared" si="25"/>
        <v>821.76</v>
      </c>
      <c r="O56" s="67">
        <f t="shared" si="26"/>
        <v>821.76</v>
      </c>
      <c r="P56" s="43">
        <f t="shared" si="27"/>
        <v>0</v>
      </c>
      <c r="Q56" s="43">
        <f t="shared" si="28"/>
        <v>638.01</v>
      </c>
      <c r="R56" s="43">
        <f t="shared" si="29"/>
        <v>686.25</v>
      </c>
      <c r="S56" s="43">
        <f t="shared" si="30"/>
        <v>48.24</v>
      </c>
      <c r="T56" s="67">
        <f t="shared" si="31"/>
        <v>25.68</v>
      </c>
      <c r="U56" s="67">
        <f t="shared" si="32"/>
        <v>25.68</v>
      </c>
      <c r="V56" s="43">
        <f t="shared" si="33"/>
        <v>0</v>
      </c>
      <c r="W56" s="43">
        <f t="shared" si="34"/>
        <v>48.24</v>
      </c>
      <c r="X56" s="43">
        <v>0</v>
      </c>
      <c r="Y56" s="43">
        <f t="shared" si="24"/>
        <v>8</v>
      </c>
      <c r="Z56" s="67">
        <f t="shared" si="23"/>
        <v>385.92</v>
      </c>
      <c r="AA56" s="43" t="s">
        <v>67</v>
      </c>
    </row>
    <row r="57" s="40" customFormat="1" customHeight="1" spans="1:27">
      <c r="A57" s="43">
        <v>52</v>
      </c>
      <c r="B57" s="54"/>
      <c r="C57" s="43" t="s">
        <v>173</v>
      </c>
      <c r="D57" s="55" t="s">
        <v>64</v>
      </c>
      <c r="E57" s="43" t="s">
        <v>174</v>
      </c>
      <c r="F57" s="43" t="s">
        <v>95</v>
      </c>
      <c r="G57" s="52">
        <v>44927</v>
      </c>
      <c r="H57" s="52">
        <v>45139</v>
      </c>
      <c r="I57" s="52">
        <v>45139</v>
      </c>
      <c r="J57" s="43">
        <v>7089</v>
      </c>
      <c r="K57" s="43">
        <v>7543</v>
      </c>
      <c r="L57" s="43">
        <v>7089</v>
      </c>
      <c r="M57" s="43">
        <v>7625</v>
      </c>
      <c r="N57" s="67">
        <f t="shared" si="25"/>
        <v>1134.24</v>
      </c>
      <c r="O57" s="67">
        <f t="shared" si="26"/>
        <v>1206.88</v>
      </c>
      <c r="P57" s="43">
        <f t="shared" si="27"/>
        <v>72.6400000000001</v>
      </c>
      <c r="Q57" s="43">
        <f t="shared" si="28"/>
        <v>638.01</v>
      </c>
      <c r="R57" s="43">
        <f t="shared" si="29"/>
        <v>686.25</v>
      </c>
      <c r="S57" s="43">
        <f t="shared" si="30"/>
        <v>48.24</v>
      </c>
      <c r="T57" s="67">
        <f t="shared" si="31"/>
        <v>35.45</v>
      </c>
      <c r="U57" s="67">
        <f t="shared" si="32"/>
        <v>37.72</v>
      </c>
      <c r="V57" s="43">
        <f t="shared" si="33"/>
        <v>2.27</v>
      </c>
      <c r="W57" s="43">
        <f t="shared" si="34"/>
        <v>123.15</v>
      </c>
      <c r="X57" s="43">
        <f>DATEDIF(G57,H57,"M")+1</f>
        <v>8</v>
      </c>
      <c r="Y57" s="43">
        <f t="shared" si="24"/>
        <v>8</v>
      </c>
      <c r="Z57" s="67">
        <f t="shared" si="23"/>
        <v>985.2</v>
      </c>
      <c r="AA57" s="43" t="s">
        <v>67</v>
      </c>
    </row>
    <row r="58" s="40" customFormat="1" customHeight="1" spans="1:27">
      <c r="A58" s="43">
        <v>53</v>
      </c>
      <c r="B58" s="54"/>
      <c r="C58" s="43" t="s">
        <v>175</v>
      </c>
      <c r="D58" s="55" t="s">
        <v>64</v>
      </c>
      <c r="E58" s="43" t="s">
        <v>176</v>
      </c>
      <c r="F58" s="43" t="s">
        <v>95</v>
      </c>
      <c r="G58" s="52">
        <v>44927</v>
      </c>
      <c r="H58" s="57">
        <v>0</v>
      </c>
      <c r="I58" s="52">
        <v>45139</v>
      </c>
      <c r="J58" s="43">
        <v>5216</v>
      </c>
      <c r="K58" s="43">
        <v>5216</v>
      </c>
      <c r="L58" s="43">
        <v>7089</v>
      </c>
      <c r="M58" s="43">
        <v>7625</v>
      </c>
      <c r="N58" s="67">
        <f t="shared" si="25"/>
        <v>834.56</v>
      </c>
      <c r="O58" s="67">
        <f t="shared" si="26"/>
        <v>834.56</v>
      </c>
      <c r="P58" s="43">
        <f t="shared" si="27"/>
        <v>0</v>
      </c>
      <c r="Q58" s="43">
        <f t="shared" si="28"/>
        <v>638.01</v>
      </c>
      <c r="R58" s="43">
        <f t="shared" si="29"/>
        <v>686.25</v>
      </c>
      <c r="S58" s="43">
        <f t="shared" si="30"/>
        <v>48.24</v>
      </c>
      <c r="T58" s="67">
        <f t="shared" si="31"/>
        <v>26.08</v>
      </c>
      <c r="U58" s="67">
        <f t="shared" si="32"/>
        <v>26.08</v>
      </c>
      <c r="V58" s="43">
        <f t="shared" si="33"/>
        <v>0</v>
      </c>
      <c r="W58" s="43">
        <f t="shared" si="34"/>
        <v>48.24</v>
      </c>
      <c r="X58" s="43">
        <v>0</v>
      </c>
      <c r="Y58" s="43">
        <f t="shared" si="24"/>
        <v>8</v>
      </c>
      <c r="Z58" s="67">
        <f t="shared" si="23"/>
        <v>385.92</v>
      </c>
      <c r="AA58" s="43" t="s">
        <v>67</v>
      </c>
    </row>
    <row r="59" s="40" customFormat="1" customHeight="1" spans="1:27">
      <c r="A59" s="43">
        <v>54</v>
      </c>
      <c r="B59" s="54"/>
      <c r="C59" s="56" t="s">
        <v>177</v>
      </c>
      <c r="D59" s="43" t="s">
        <v>64</v>
      </c>
      <c r="E59" s="56" t="s">
        <v>178</v>
      </c>
      <c r="F59" s="43" t="s">
        <v>95</v>
      </c>
      <c r="G59" s="52">
        <v>44927</v>
      </c>
      <c r="H59" s="57">
        <v>0</v>
      </c>
      <c r="I59" s="52">
        <v>45139</v>
      </c>
      <c r="J59" s="43">
        <v>4948</v>
      </c>
      <c r="K59" s="43">
        <v>4948</v>
      </c>
      <c r="L59" s="43">
        <v>7089</v>
      </c>
      <c r="M59" s="43">
        <v>7625</v>
      </c>
      <c r="N59" s="67">
        <f t="shared" si="25"/>
        <v>791.68</v>
      </c>
      <c r="O59" s="67">
        <f t="shared" si="26"/>
        <v>791.68</v>
      </c>
      <c r="P59" s="43">
        <f t="shared" si="27"/>
        <v>0</v>
      </c>
      <c r="Q59" s="43">
        <f t="shared" si="28"/>
        <v>638.01</v>
      </c>
      <c r="R59" s="43">
        <f t="shared" si="29"/>
        <v>686.25</v>
      </c>
      <c r="S59" s="43">
        <f t="shared" si="30"/>
        <v>48.24</v>
      </c>
      <c r="T59" s="67">
        <f t="shared" si="31"/>
        <v>24.74</v>
      </c>
      <c r="U59" s="67">
        <f t="shared" si="32"/>
        <v>24.74</v>
      </c>
      <c r="V59" s="43">
        <f t="shared" si="33"/>
        <v>0</v>
      </c>
      <c r="W59" s="43">
        <f t="shared" si="34"/>
        <v>48.24</v>
      </c>
      <c r="X59" s="43">
        <v>0</v>
      </c>
      <c r="Y59" s="43">
        <f t="shared" si="24"/>
        <v>8</v>
      </c>
      <c r="Z59" s="67">
        <f t="shared" si="23"/>
        <v>385.92</v>
      </c>
      <c r="AA59" s="43" t="s">
        <v>67</v>
      </c>
    </row>
    <row r="60" s="40" customFormat="1" customHeight="1" spans="1:27">
      <c r="A60" s="43">
        <v>55</v>
      </c>
      <c r="B60" s="54"/>
      <c r="C60" s="56" t="s">
        <v>179</v>
      </c>
      <c r="D60" s="56" t="s">
        <v>74</v>
      </c>
      <c r="E60" s="56" t="s">
        <v>180</v>
      </c>
      <c r="F60" s="43" t="s">
        <v>95</v>
      </c>
      <c r="G60" s="52">
        <v>44927</v>
      </c>
      <c r="H60" s="57">
        <v>0</v>
      </c>
      <c r="I60" s="52">
        <v>45139</v>
      </c>
      <c r="J60" s="43">
        <v>4714</v>
      </c>
      <c r="K60" s="43">
        <v>4714</v>
      </c>
      <c r="L60" s="43">
        <v>7089</v>
      </c>
      <c r="M60" s="43">
        <v>7625</v>
      </c>
      <c r="N60" s="67">
        <f t="shared" si="25"/>
        <v>754.24</v>
      </c>
      <c r="O60" s="67">
        <f t="shared" si="26"/>
        <v>754.24</v>
      </c>
      <c r="P60" s="43">
        <f t="shared" si="27"/>
        <v>0</v>
      </c>
      <c r="Q60" s="43">
        <f t="shared" si="28"/>
        <v>638.01</v>
      </c>
      <c r="R60" s="43">
        <f t="shared" si="29"/>
        <v>686.25</v>
      </c>
      <c r="S60" s="43">
        <f t="shared" si="30"/>
        <v>48.24</v>
      </c>
      <c r="T60" s="67">
        <f t="shared" si="31"/>
        <v>23.57</v>
      </c>
      <c r="U60" s="67">
        <f t="shared" si="32"/>
        <v>23.57</v>
      </c>
      <c r="V60" s="43">
        <f t="shared" si="33"/>
        <v>0</v>
      </c>
      <c r="W60" s="43">
        <f t="shared" si="34"/>
        <v>48.24</v>
      </c>
      <c r="X60" s="43">
        <v>0</v>
      </c>
      <c r="Y60" s="43">
        <f t="shared" si="24"/>
        <v>8</v>
      </c>
      <c r="Z60" s="67">
        <f t="shared" si="23"/>
        <v>385.92</v>
      </c>
      <c r="AA60" s="43" t="s">
        <v>67</v>
      </c>
    </row>
    <row r="61" s="40" customFormat="1" customHeight="1" spans="1:27">
      <c r="A61" s="43">
        <v>56</v>
      </c>
      <c r="B61" s="54"/>
      <c r="C61" s="56" t="s">
        <v>181</v>
      </c>
      <c r="D61" s="43" t="s">
        <v>64</v>
      </c>
      <c r="E61" s="56" t="s">
        <v>182</v>
      </c>
      <c r="F61" s="43" t="s">
        <v>95</v>
      </c>
      <c r="G61" s="52">
        <v>44958</v>
      </c>
      <c r="H61" s="57">
        <v>0</v>
      </c>
      <c r="I61" s="52">
        <v>45139</v>
      </c>
      <c r="J61" s="43">
        <v>5000</v>
      </c>
      <c r="K61" s="43">
        <v>5000</v>
      </c>
      <c r="L61" s="43">
        <v>7089</v>
      </c>
      <c r="M61" s="43">
        <v>7625</v>
      </c>
      <c r="N61" s="67">
        <f t="shared" si="25"/>
        <v>800</v>
      </c>
      <c r="O61" s="67">
        <f t="shared" si="26"/>
        <v>800</v>
      </c>
      <c r="P61" s="43">
        <f t="shared" si="27"/>
        <v>0</v>
      </c>
      <c r="Q61" s="43">
        <f t="shared" si="28"/>
        <v>638.01</v>
      </c>
      <c r="R61" s="43">
        <f t="shared" si="29"/>
        <v>686.25</v>
      </c>
      <c r="S61" s="43">
        <f t="shared" si="30"/>
        <v>48.24</v>
      </c>
      <c r="T61" s="67">
        <f t="shared" si="31"/>
        <v>25</v>
      </c>
      <c r="U61" s="67">
        <f t="shared" si="32"/>
        <v>25</v>
      </c>
      <c r="V61" s="43">
        <f t="shared" si="33"/>
        <v>0</v>
      </c>
      <c r="W61" s="43">
        <f t="shared" si="34"/>
        <v>48.24</v>
      </c>
      <c r="X61" s="43">
        <v>0</v>
      </c>
      <c r="Y61" s="43">
        <f t="shared" si="24"/>
        <v>7</v>
      </c>
      <c r="Z61" s="67">
        <f t="shared" si="23"/>
        <v>337.68</v>
      </c>
      <c r="AA61" s="43" t="s">
        <v>67</v>
      </c>
    </row>
    <row r="62" s="40" customFormat="1" customHeight="1" spans="1:27">
      <c r="A62" s="43">
        <v>57</v>
      </c>
      <c r="B62" s="54"/>
      <c r="C62" s="58" t="s">
        <v>183</v>
      </c>
      <c r="D62" s="44" t="s">
        <v>64</v>
      </c>
      <c r="E62" s="44" t="s">
        <v>184</v>
      </c>
      <c r="F62" s="43" t="s">
        <v>95</v>
      </c>
      <c r="G62" s="52">
        <v>44958</v>
      </c>
      <c r="H62" s="57">
        <v>0</v>
      </c>
      <c r="I62" s="52">
        <v>45139</v>
      </c>
      <c r="J62" s="43">
        <v>5000</v>
      </c>
      <c r="K62" s="43">
        <v>5000</v>
      </c>
      <c r="L62" s="43">
        <v>7089</v>
      </c>
      <c r="M62" s="43">
        <v>7625</v>
      </c>
      <c r="N62" s="67">
        <f t="shared" si="25"/>
        <v>800</v>
      </c>
      <c r="O62" s="67">
        <f t="shared" si="26"/>
        <v>800</v>
      </c>
      <c r="P62" s="43">
        <f t="shared" si="27"/>
        <v>0</v>
      </c>
      <c r="Q62" s="43">
        <f t="shared" si="28"/>
        <v>638.01</v>
      </c>
      <c r="R62" s="43">
        <f t="shared" si="29"/>
        <v>686.25</v>
      </c>
      <c r="S62" s="43">
        <f t="shared" si="30"/>
        <v>48.24</v>
      </c>
      <c r="T62" s="67">
        <f t="shared" si="31"/>
        <v>25</v>
      </c>
      <c r="U62" s="67">
        <f t="shared" si="32"/>
        <v>25</v>
      </c>
      <c r="V62" s="43">
        <f t="shared" si="33"/>
        <v>0</v>
      </c>
      <c r="W62" s="43">
        <f t="shared" si="34"/>
        <v>48.24</v>
      </c>
      <c r="X62" s="43">
        <v>0</v>
      </c>
      <c r="Y62" s="43">
        <f t="shared" si="24"/>
        <v>7</v>
      </c>
      <c r="Z62" s="67">
        <f t="shared" si="23"/>
        <v>337.68</v>
      </c>
      <c r="AA62" s="43" t="s">
        <v>67</v>
      </c>
    </row>
    <row r="63" s="40" customFormat="1" customHeight="1" spans="1:27">
      <c r="A63" s="43">
        <v>58</v>
      </c>
      <c r="B63" s="54"/>
      <c r="C63" s="43" t="s">
        <v>185</v>
      </c>
      <c r="D63" s="43" t="s">
        <v>74</v>
      </c>
      <c r="E63" s="55" t="s">
        <v>186</v>
      </c>
      <c r="F63" s="43" t="s">
        <v>95</v>
      </c>
      <c r="G63" s="52">
        <v>45017</v>
      </c>
      <c r="H63" s="57">
        <v>0</v>
      </c>
      <c r="I63" s="52">
        <v>45139</v>
      </c>
      <c r="J63" s="43">
        <v>5000</v>
      </c>
      <c r="K63" s="43">
        <v>5000</v>
      </c>
      <c r="L63" s="43">
        <v>7089</v>
      </c>
      <c r="M63" s="43">
        <v>7625</v>
      </c>
      <c r="N63" s="67">
        <f t="shared" si="25"/>
        <v>800</v>
      </c>
      <c r="O63" s="67">
        <f t="shared" si="26"/>
        <v>800</v>
      </c>
      <c r="P63" s="43">
        <f t="shared" si="27"/>
        <v>0</v>
      </c>
      <c r="Q63" s="43">
        <f t="shared" si="28"/>
        <v>638.01</v>
      </c>
      <c r="R63" s="43">
        <f t="shared" si="29"/>
        <v>686.25</v>
      </c>
      <c r="S63" s="43">
        <f t="shared" si="30"/>
        <v>48.24</v>
      </c>
      <c r="T63" s="67">
        <f t="shared" si="31"/>
        <v>25</v>
      </c>
      <c r="U63" s="67">
        <f t="shared" si="32"/>
        <v>25</v>
      </c>
      <c r="V63" s="43">
        <f t="shared" si="33"/>
        <v>0</v>
      </c>
      <c r="W63" s="43">
        <f t="shared" si="34"/>
        <v>48.24</v>
      </c>
      <c r="X63" s="43">
        <v>0</v>
      </c>
      <c r="Y63" s="43">
        <f t="shared" si="24"/>
        <v>5</v>
      </c>
      <c r="Z63" s="67">
        <f t="shared" si="23"/>
        <v>241.2</v>
      </c>
      <c r="AA63" s="43" t="s">
        <v>67</v>
      </c>
    </row>
    <row r="64" s="40" customFormat="1" customHeight="1" spans="1:27">
      <c r="A64" s="43">
        <v>59</v>
      </c>
      <c r="B64" s="54"/>
      <c r="C64" s="43" t="s">
        <v>187</v>
      </c>
      <c r="D64" s="43" t="s">
        <v>74</v>
      </c>
      <c r="E64" s="43" t="s">
        <v>188</v>
      </c>
      <c r="F64" s="43" t="s">
        <v>95</v>
      </c>
      <c r="G64" s="52">
        <v>45047</v>
      </c>
      <c r="H64" s="57">
        <v>0</v>
      </c>
      <c r="I64" s="52">
        <v>45139</v>
      </c>
      <c r="J64" s="43">
        <v>5000</v>
      </c>
      <c r="K64" s="43">
        <v>5000</v>
      </c>
      <c r="L64" s="43">
        <v>7089</v>
      </c>
      <c r="M64" s="43">
        <v>7625</v>
      </c>
      <c r="N64" s="67">
        <f t="shared" si="25"/>
        <v>800</v>
      </c>
      <c r="O64" s="67">
        <f t="shared" si="26"/>
        <v>800</v>
      </c>
      <c r="P64" s="43">
        <f t="shared" si="27"/>
        <v>0</v>
      </c>
      <c r="Q64" s="43">
        <f t="shared" si="28"/>
        <v>638.01</v>
      </c>
      <c r="R64" s="43">
        <f t="shared" si="29"/>
        <v>686.25</v>
      </c>
      <c r="S64" s="43">
        <f t="shared" si="30"/>
        <v>48.24</v>
      </c>
      <c r="T64" s="67">
        <f t="shared" si="31"/>
        <v>25</v>
      </c>
      <c r="U64" s="67">
        <f t="shared" si="32"/>
        <v>25</v>
      </c>
      <c r="V64" s="43">
        <f t="shared" si="33"/>
        <v>0</v>
      </c>
      <c r="W64" s="43">
        <f t="shared" si="34"/>
        <v>48.24</v>
      </c>
      <c r="X64" s="43">
        <v>0</v>
      </c>
      <c r="Y64" s="43">
        <f t="shared" si="24"/>
        <v>4</v>
      </c>
      <c r="Z64" s="67">
        <f t="shared" si="23"/>
        <v>192.96</v>
      </c>
      <c r="AA64" s="43" t="s">
        <v>67</v>
      </c>
    </row>
    <row r="65" s="40" customFormat="1" customHeight="1" spans="1:27">
      <c r="A65" s="43">
        <v>60</v>
      </c>
      <c r="B65" s="54"/>
      <c r="C65" s="43" t="s">
        <v>189</v>
      </c>
      <c r="D65" s="43" t="s">
        <v>64</v>
      </c>
      <c r="E65" s="43" t="s">
        <v>190</v>
      </c>
      <c r="F65" s="43" t="s">
        <v>95</v>
      </c>
      <c r="G65" s="52">
        <v>45047</v>
      </c>
      <c r="H65" s="57">
        <v>0</v>
      </c>
      <c r="I65" s="52">
        <v>45139</v>
      </c>
      <c r="J65" s="43">
        <v>5000</v>
      </c>
      <c r="K65" s="43">
        <v>5000</v>
      </c>
      <c r="L65" s="43">
        <v>7089</v>
      </c>
      <c r="M65" s="43">
        <v>7625</v>
      </c>
      <c r="N65" s="67">
        <f t="shared" si="25"/>
        <v>800</v>
      </c>
      <c r="O65" s="67">
        <f t="shared" si="26"/>
        <v>800</v>
      </c>
      <c r="P65" s="43">
        <f t="shared" si="27"/>
        <v>0</v>
      </c>
      <c r="Q65" s="43">
        <f t="shared" si="28"/>
        <v>638.01</v>
      </c>
      <c r="R65" s="43">
        <f t="shared" si="29"/>
        <v>686.25</v>
      </c>
      <c r="S65" s="43">
        <f t="shared" si="30"/>
        <v>48.24</v>
      </c>
      <c r="T65" s="67">
        <f t="shared" si="31"/>
        <v>25</v>
      </c>
      <c r="U65" s="67">
        <f t="shared" si="32"/>
        <v>25</v>
      </c>
      <c r="V65" s="43">
        <f t="shared" si="33"/>
        <v>0</v>
      </c>
      <c r="W65" s="43">
        <f t="shared" si="34"/>
        <v>48.24</v>
      </c>
      <c r="X65" s="43">
        <v>0</v>
      </c>
      <c r="Y65" s="43">
        <f t="shared" si="24"/>
        <v>4</v>
      </c>
      <c r="Z65" s="67">
        <f t="shared" si="23"/>
        <v>192.96</v>
      </c>
      <c r="AA65" s="43" t="s">
        <v>67</v>
      </c>
    </row>
    <row r="66" s="40" customFormat="1" customHeight="1" spans="1:27">
      <c r="A66" s="43">
        <v>61</v>
      </c>
      <c r="B66" s="54"/>
      <c r="C66" s="43" t="s">
        <v>191</v>
      </c>
      <c r="D66" s="43" t="s">
        <v>74</v>
      </c>
      <c r="E66" s="55" t="s">
        <v>192</v>
      </c>
      <c r="F66" s="43" t="s">
        <v>95</v>
      </c>
      <c r="G66" s="52">
        <v>45139</v>
      </c>
      <c r="H66" s="57">
        <v>0</v>
      </c>
      <c r="I66" s="52">
        <v>45139</v>
      </c>
      <c r="J66" s="43">
        <v>6000</v>
      </c>
      <c r="K66" s="43">
        <v>6000</v>
      </c>
      <c r="L66" s="43">
        <v>7089</v>
      </c>
      <c r="M66" s="43">
        <v>7625</v>
      </c>
      <c r="N66" s="67">
        <f t="shared" si="25"/>
        <v>960</v>
      </c>
      <c r="O66" s="67">
        <f t="shared" si="26"/>
        <v>960</v>
      </c>
      <c r="P66" s="43">
        <f t="shared" si="27"/>
        <v>0</v>
      </c>
      <c r="Q66" s="43">
        <f t="shared" si="28"/>
        <v>638.01</v>
      </c>
      <c r="R66" s="43">
        <f t="shared" si="29"/>
        <v>686.25</v>
      </c>
      <c r="S66" s="43">
        <f t="shared" si="30"/>
        <v>48.24</v>
      </c>
      <c r="T66" s="67">
        <f t="shared" si="31"/>
        <v>30</v>
      </c>
      <c r="U66" s="67">
        <f t="shared" si="32"/>
        <v>30</v>
      </c>
      <c r="V66" s="43">
        <f t="shared" si="33"/>
        <v>0</v>
      </c>
      <c r="W66" s="43">
        <f t="shared" si="34"/>
        <v>48.24</v>
      </c>
      <c r="X66" s="43">
        <v>0</v>
      </c>
      <c r="Y66" s="43">
        <f t="shared" si="24"/>
        <v>1</v>
      </c>
      <c r="Z66" s="67">
        <f t="shared" si="23"/>
        <v>48.24</v>
      </c>
      <c r="AA66" s="43" t="s">
        <v>67</v>
      </c>
    </row>
    <row r="67" s="40" customFormat="1" customHeight="1" spans="1:27">
      <c r="A67" s="43">
        <v>62</v>
      </c>
      <c r="B67" s="54"/>
      <c r="C67" s="43" t="s">
        <v>193</v>
      </c>
      <c r="D67" s="43" t="s">
        <v>64</v>
      </c>
      <c r="E67" s="43" t="s">
        <v>194</v>
      </c>
      <c r="F67" s="43" t="s">
        <v>95</v>
      </c>
      <c r="G67" s="52">
        <v>45139</v>
      </c>
      <c r="H67" s="57">
        <v>0</v>
      </c>
      <c r="I67" s="52">
        <v>45139</v>
      </c>
      <c r="J67" s="43">
        <v>4575</v>
      </c>
      <c r="K67" s="43">
        <v>4575</v>
      </c>
      <c r="L67" s="43">
        <v>7089</v>
      </c>
      <c r="M67" s="43">
        <v>7625</v>
      </c>
      <c r="N67" s="67">
        <f t="shared" si="25"/>
        <v>732</v>
      </c>
      <c r="O67" s="67">
        <f t="shared" si="26"/>
        <v>732</v>
      </c>
      <c r="P67" s="43">
        <f t="shared" si="27"/>
        <v>0</v>
      </c>
      <c r="Q67" s="43">
        <f t="shared" si="28"/>
        <v>638.01</v>
      </c>
      <c r="R67" s="43">
        <f t="shared" si="29"/>
        <v>686.25</v>
      </c>
      <c r="S67" s="43">
        <f t="shared" si="30"/>
        <v>48.24</v>
      </c>
      <c r="T67" s="67">
        <f t="shared" si="31"/>
        <v>22.88</v>
      </c>
      <c r="U67" s="67">
        <f t="shared" si="32"/>
        <v>22.88</v>
      </c>
      <c r="V67" s="43">
        <f t="shared" si="33"/>
        <v>0</v>
      </c>
      <c r="W67" s="43">
        <f t="shared" si="34"/>
        <v>48.24</v>
      </c>
      <c r="X67" s="43">
        <v>0</v>
      </c>
      <c r="Y67" s="43">
        <f t="shared" si="24"/>
        <v>1</v>
      </c>
      <c r="Z67" s="67">
        <f t="shared" si="23"/>
        <v>48.24</v>
      </c>
      <c r="AA67" s="43" t="s">
        <v>67</v>
      </c>
    </row>
    <row r="68" s="40" customFormat="1" customHeight="1" spans="1:27">
      <c r="A68" s="43">
        <v>63</v>
      </c>
      <c r="B68" s="54"/>
      <c r="C68" s="43" t="s">
        <v>195</v>
      </c>
      <c r="D68" s="43" t="s">
        <v>64</v>
      </c>
      <c r="E68" s="43" t="s">
        <v>196</v>
      </c>
      <c r="F68" s="43" t="s">
        <v>95</v>
      </c>
      <c r="G68" s="52">
        <v>45139</v>
      </c>
      <c r="H68" s="57">
        <v>0</v>
      </c>
      <c r="I68" s="52">
        <v>45139</v>
      </c>
      <c r="J68" s="43">
        <v>4575</v>
      </c>
      <c r="K68" s="43">
        <v>4575</v>
      </c>
      <c r="L68" s="43">
        <v>7089</v>
      </c>
      <c r="M68" s="43">
        <v>7625</v>
      </c>
      <c r="N68" s="67">
        <f t="shared" si="25"/>
        <v>732</v>
      </c>
      <c r="O68" s="67">
        <f t="shared" si="26"/>
        <v>732</v>
      </c>
      <c r="P68" s="43">
        <f t="shared" si="27"/>
        <v>0</v>
      </c>
      <c r="Q68" s="43">
        <f t="shared" si="28"/>
        <v>638.01</v>
      </c>
      <c r="R68" s="43">
        <f t="shared" si="29"/>
        <v>686.25</v>
      </c>
      <c r="S68" s="43">
        <f t="shared" si="30"/>
        <v>48.24</v>
      </c>
      <c r="T68" s="67">
        <f t="shared" si="31"/>
        <v>22.88</v>
      </c>
      <c r="U68" s="67">
        <f t="shared" si="32"/>
        <v>22.88</v>
      </c>
      <c r="V68" s="43">
        <f t="shared" si="33"/>
        <v>0</v>
      </c>
      <c r="W68" s="43">
        <f t="shared" si="34"/>
        <v>48.24</v>
      </c>
      <c r="X68" s="43">
        <v>0</v>
      </c>
      <c r="Y68" s="43">
        <f t="shared" si="24"/>
        <v>1</v>
      </c>
      <c r="Z68" s="67">
        <f t="shared" si="23"/>
        <v>48.24</v>
      </c>
      <c r="AA68" s="43" t="s">
        <v>67</v>
      </c>
    </row>
    <row r="69" s="40" customFormat="1" customHeight="1" spans="1:27">
      <c r="A69" s="43">
        <v>64</v>
      </c>
      <c r="B69" s="47"/>
      <c r="C69" s="43" t="s">
        <v>197</v>
      </c>
      <c r="D69" s="43" t="s">
        <v>64</v>
      </c>
      <c r="E69" s="43" t="s">
        <v>198</v>
      </c>
      <c r="F69" s="43" t="s">
        <v>95</v>
      </c>
      <c r="G69" s="52">
        <v>45139</v>
      </c>
      <c r="H69" s="57">
        <v>0</v>
      </c>
      <c r="I69" s="52">
        <v>45139</v>
      </c>
      <c r="J69" s="43">
        <v>4575</v>
      </c>
      <c r="K69" s="43">
        <v>4575</v>
      </c>
      <c r="L69" s="43">
        <v>7089</v>
      </c>
      <c r="M69" s="43">
        <v>7625</v>
      </c>
      <c r="N69" s="67">
        <f t="shared" si="25"/>
        <v>732</v>
      </c>
      <c r="O69" s="67">
        <f t="shared" si="26"/>
        <v>732</v>
      </c>
      <c r="P69" s="43">
        <f t="shared" si="27"/>
        <v>0</v>
      </c>
      <c r="Q69" s="43">
        <f t="shared" si="28"/>
        <v>638.01</v>
      </c>
      <c r="R69" s="43">
        <f t="shared" si="29"/>
        <v>686.25</v>
      </c>
      <c r="S69" s="43">
        <f t="shared" si="30"/>
        <v>48.24</v>
      </c>
      <c r="T69" s="67">
        <f t="shared" si="31"/>
        <v>22.88</v>
      </c>
      <c r="U69" s="67">
        <f t="shared" si="32"/>
        <v>22.88</v>
      </c>
      <c r="V69" s="43">
        <f t="shared" si="33"/>
        <v>0</v>
      </c>
      <c r="W69" s="43">
        <f t="shared" si="34"/>
        <v>48.24</v>
      </c>
      <c r="X69" s="43">
        <v>0</v>
      </c>
      <c r="Y69" s="43">
        <f t="shared" si="24"/>
        <v>1</v>
      </c>
      <c r="Z69" s="67">
        <f t="shared" si="23"/>
        <v>48.24</v>
      </c>
      <c r="AA69" s="43" t="s">
        <v>67</v>
      </c>
    </row>
    <row r="70" customHeight="1" spans="1:27">
      <c r="A70" s="43">
        <v>65</v>
      </c>
      <c r="B70" s="44" t="s">
        <v>62</v>
      </c>
      <c r="C70" s="55" t="s">
        <v>93</v>
      </c>
      <c r="D70" s="43" t="s">
        <v>74</v>
      </c>
      <c r="E70" s="55" t="s">
        <v>94</v>
      </c>
      <c r="F70" s="43" t="s">
        <v>95</v>
      </c>
      <c r="G70" s="52">
        <v>44927</v>
      </c>
      <c r="H70" s="52">
        <v>45108</v>
      </c>
      <c r="I70" s="52">
        <v>45139</v>
      </c>
      <c r="J70" s="43">
        <v>4253</v>
      </c>
      <c r="K70" s="43">
        <v>4575</v>
      </c>
      <c r="L70" s="43">
        <v>7089</v>
      </c>
      <c r="M70" s="43">
        <v>7625</v>
      </c>
      <c r="N70" s="67">
        <f t="shared" ref="N70:N121" si="35">ROUND(J70*0.08,2)</f>
        <v>340.24</v>
      </c>
      <c r="O70" s="67">
        <f t="shared" ref="O70:O121" si="36">ROUND(K70*0.08,2)</f>
        <v>366</v>
      </c>
      <c r="P70" s="67">
        <f t="shared" si="27"/>
        <v>25.76</v>
      </c>
      <c r="Q70" s="67">
        <f t="shared" ref="Q70:Q121" si="37">ROUND(L70*0.02,2)</f>
        <v>141.78</v>
      </c>
      <c r="R70" s="43">
        <f t="shared" ref="R70:R121" si="38">ROUND(M70*0.02,2)</f>
        <v>152.5</v>
      </c>
      <c r="S70" s="43">
        <f t="shared" ref="S70:S121" si="39">R70-Q70</f>
        <v>10.72</v>
      </c>
      <c r="T70" s="67">
        <f t="shared" si="31"/>
        <v>21.27</v>
      </c>
      <c r="U70" s="67">
        <f t="shared" si="32"/>
        <v>22.88</v>
      </c>
      <c r="V70" s="67">
        <f t="shared" ref="V70:V121" si="40">ROUND(U70-T70,2)</f>
        <v>1.61</v>
      </c>
      <c r="W70" s="67">
        <f t="shared" si="34"/>
        <v>38.09</v>
      </c>
      <c r="X70" s="43">
        <f t="shared" ref="X70:X81" si="41">DATEDIF(G70,H70,"M")+1</f>
        <v>7</v>
      </c>
      <c r="Y70" s="43">
        <f t="shared" si="24"/>
        <v>8</v>
      </c>
      <c r="Z70" s="67">
        <f t="shared" si="23"/>
        <v>277.35</v>
      </c>
      <c r="AA70" s="43" t="s">
        <v>199</v>
      </c>
    </row>
    <row r="71" customHeight="1" spans="1:27">
      <c r="A71" s="43">
        <v>66</v>
      </c>
      <c r="B71" s="54"/>
      <c r="C71" s="55" t="s">
        <v>96</v>
      </c>
      <c r="D71" s="43" t="s">
        <v>74</v>
      </c>
      <c r="E71" s="55" t="s">
        <v>97</v>
      </c>
      <c r="F71" s="43" t="s">
        <v>95</v>
      </c>
      <c r="G71" s="52">
        <v>44927</v>
      </c>
      <c r="H71" s="52">
        <v>45108</v>
      </c>
      <c r="I71" s="52">
        <v>45139</v>
      </c>
      <c r="J71" s="43">
        <v>4253</v>
      </c>
      <c r="K71" s="43">
        <v>4575</v>
      </c>
      <c r="L71" s="43">
        <v>7089</v>
      </c>
      <c r="M71" s="43">
        <v>7625</v>
      </c>
      <c r="N71" s="67">
        <f t="shared" si="35"/>
        <v>340.24</v>
      </c>
      <c r="O71" s="67">
        <f t="shared" si="36"/>
        <v>366</v>
      </c>
      <c r="P71" s="67">
        <f t="shared" si="27"/>
        <v>25.76</v>
      </c>
      <c r="Q71" s="67">
        <f t="shared" si="37"/>
        <v>141.78</v>
      </c>
      <c r="R71" s="43">
        <f t="shared" si="38"/>
        <v>152.5</v>
      </c>
      <c r="S71" s="43">
        <f t="shared" si="39"/>
        <v>10.72</v>
      </c>
      <c r="T71" s="67">
        <f t="shared" si="31"/>
        <v>21.27</v>
      </c>
      <c r="U71" s="67">
        <f t="shared" si="32"/>
        <v>22.88</v>
      </c>
      <c r="V71" s="67">
        <f t="shared" si="40"/>
        <v>1.61</v>
      </c>
      <c r="W71" s="67">
        <f t="shared" si="34"/>
        <v>38.09</v>
      </c>
      <c r="X71" s="43">
        <f t="shared" si="41"/>
        <v>7</v>
      </c>
      <c r="Y71" s="43">
        <f t="shared" si="24"/>
        <v>8</v>
      </c>
      <c r="Z71" s="67">
        <f t="shared" si="23"/>
        <v>277.35</v>
      </c>
      <c r="AA71" s="43" t="s">
        <v>199</v>
      </c>
    </row>
    <row r="72" customHeight="1" spans="1:27">
      <c r="A72" s="43">
        <v>67</v>
      </c>
      <c r="B72" s="54"/>
      <c r="C72" s="55" t="s">
        <v>98</v>
      </c>
      <c r="D72" s="43" t="s">
        <v>64</v>
      </c>
      <c r="E72" s="55" t="s">
        <v>99</v>
      </c>
      <c r="F72" s="43" t="s">
        <v>95</v>
      </c>
      <c r="G72" s="52">
        <v>44927</v>
      </c>
      <c r="H72" s="52">
        <v>45108</v>
      </c>
      <c r="I72" s="52">
        <v>45139</v>
      </c>
      <c r="J72" s="43">
        <v>4253</v>
      </c>
      <c r="K72" s="43">
        <v>4575</v>
      </c>
      <c r="L72" s="43">
        <v>7089</v>
      </c>
      <c r="M72" s="43">
        <v>7625</v>
      </c>
      <c r="N72" s="67">
        <f t="shared" si="35"/>
        <v>340.24</v>
      </c>
      <c r="O72" s="67">
        <f t="shared" si="36"/>
        <v>366</v>
      </c>
      <c r="P72" s="67">
        <f t="shared" si="27"/>
        <v>25.76</v>
      </c>
      <c r="Q72" s="67">
        <f t="shared" si="37"/>
        <v>141.78</v>
      </c>
      <c r="R72" s="43">
        <f t="shared" si="38"/>
        <v>152.5</v>
      </c>
      <c r="S72" s="43">
        <f t="shared" si="39"/>
        <v>10.72</v>
      </c>
      <c r="T72" s="67">
        <f t="shared" si="31"/>
        <v>21.27</v>
      </c>
      <c r="U72" s="67">
        <f t="shared" si="32"/>
        <v>22.88</v>
      </c>
      <c r="V72" s="67">
        <f t="shared" si="40"/>
        <v>1.61</v>
      </c>
      <c r="W72" s="67">
        <f t="shared" si="34"/>
        <v>38.09</v>
      </c>
      <c r="X72" s="43">
        <f t="shared" si="41"/>
        <v>7</v>
      </c>
      <c r="Y72" s="43">
        <f t="shared" si="24"/>
        <v>8</v>
      </c>
      <c r="Z72" s="67">
        <f t="shared" si="23"/>
        <v>277.35</v>
      </c>
      <c r="AA72" s="43" t="s">
        <v>199</v>
      </c>
    </row>
    <row r="73" customHeight="1" spans="1:27">
      <c r="A73" s="43">
        <v>68</v>
      </c>
      <c r="B73" s="54"/>
      <c r="C73" s="55" t="s">
        <v>100</v>
      </c>
      <c r="D73" s="43" t="s">
        <v>74</v>
      </c>
      <c r="E73" s="55" t="s">
        <v>101</v>
      </c>
      <c r="F73" s="43" t="s">
        <v>95</v>
      </c>
      <c r="G73" s="52">
        <v>44927</v>
      </c>
      <c r="H73" s="52">
        <v>45108</v>
      </c>
      <c r="I73" s="52">
        <v>45139</v>
      </c>
      <c r="J73" s="43">
        <v>4291</v>
      </c>
      <c r="K73" s="43">
        <v>4575</v>
      </c>
      <c r="L73" s="43">
        <v>7089</v>
      </c>
      <c r="M73" s="43">
        <v>7625</v>
      </c>
      <c r="N73" s="67">
        <f t="shared" si="35"/>
        <v>343.28</v>
      </c>
      <c r="O73" s="67">
        <f t="shared" si="36"/>
        <v>366</v>
      </c>
      <c r="P73" s="67">
        <f t="shared" si="27"/>
        <v>22.72</v>
      </c>
      <c r="Q73" s="67">
        <f t="shared" si="37"/>
        <v>141.78</v>
      </c>
      <c r="R73" s="43">
        <f t="shared" si="38"/>
        <v>152.5</v>
      </c>
      <c r="S73" s="43">
        <f t="shared" si="39"/>
        <v>10.72</v>
      </c>
      <c r="T73" s="67">
        <f t="shared" si="31"/>
        <v>21.46</v>
      </c>
      <c r="U73" s="67">
        <f t="shared" si="32"/>
        <v>22.88</v>
      </c>
      <c r="V73" s="67">
        <f t="shared" si="40"/>
        <v>1.42</v>
      </c>
      <c r="W73" s="67">
        <f t="shared" si="34"/>
        <v>34.86</v>
      </c>
      <c r="X73" s="43">
        <f t="shared" si="41"/>
        <v>7</v>
      </c>
      <c r="Y73" s="43">
        <f t="shared" si="24"/>
        <v>8</v>
      </c>
      <c r="Z73" s="67">
        <f t="shared" si="23"/>
        <v>254.74</v>
      </c>
      <c r="AA73" s="43" t="s">
        <v>199</v>
      </c>
    </row>
    <row r="74" customHeight="1" spans="1:27">
      <c r="A74" s="43">
        <v>69</v>
      </c>
      <c r="B74" s="54"/>
      <c r="C74" s="55" t="s">
        <v>102</v>
      </c>
      <c r="D74" s="43" t="s">
        <v>74</v>
      </c>
      <c r="E74" s="55" t="s">
        <v>103</v>
      </c>
      <c r="F74" s="43" t="s">
        <v>95</v>
      </c>
      <c r="G74" s="52">
        <v>44927</v>
      </c>
      <c r="H74" s="52">
        <v>45108</v>
      </c>
      <c r="I74" s="52">
        <v>45139</v>
      </c>
      <c r="J74" s="43">
        <v>4339</v>
      </c>
      <c r="K74" s="43">
        <v>4575</v>
      </c>
      <c r="L74" s="43">
        <v>7089</v>
      </c>
      <c r="M74" s="43">
        <v>7625</v>
      </c>
      <c r="N74" s="67">
        <f t="shared" si="35"/>
        <v>347.12</v>
      </c>
      <c r="O74" s="67">
        <f t="shared" si="36"/>
        <v>366</v>
      </c>
      <c r="P74" s="67">
        <f t="shared" si="27"/>
        <v>18.88</v>
      </c>
      <c r="Q74" s="67">
        <f t="shared" si="37"/>
        <v>141.78</v>
      </c>
      <c r="R74" s="43">
        <f t="shared" si="38"/>
        <v>152.5</v>
      </c>
      <c r="S74" s="43">
        <f t="shared" si="39"/>
        <v>10.72</v>
      </c>
      <c r="T74" s="67">
        <f t="shared" si="31"/>
        <v>21.7</v>
      </c>
      <c r="U74" s="67">
        <f t="shared" si="32"/>
        <v>22.88</v>
      </c>
      <c r="V74" s="67">
        <f t="shared" si="40"/>
        <v>1.18</v>
      </c>
      <c r="W74" s="67">
        <f t="shared" si="34"/>
        <v>30.78</v>
      </c>
      <c r="X74" s="43">
        <f t="shared" si="41"/>
        <v>7</v>
      </c>
      <c r="Y74" s="43">
        <f t="shared" si="24"/>
        <v>8</v>
      </c>
      <c r="Z74" s="67">
        <f t="shared" si="23"/>
        <v>226.18</v>
      </c>
      <c r="AA74" s="43" t="s">
        <v>199</v>
      </c>
    </row>
    <row r="75" customHeight="1" spans="1:27">
      <c r="A75" s="43">
        <v>70</v>
      </c>
      <c r="B75" s="54"/>
      <c r="C75" s="55" t="s">
        <v>104</v>
      </c>
      <c r="D75" s="43" t="s">
        <v>64</v>
      </c>
      <c r="E75" s="55" t="s">
        <v>105</v>
      </c>
      <c r="F75" s="43" t="s">
        <v>95</v>
      </c>
      <c r="G75" s="52">
        <v>44927</v>
      </c>
      <c r="H75" s="52">
        <v>45139</v>
      </c>
      <c r="I75" s="52">
        <v>45139</v>
      </c>
      <c r="J75" s="43">
        <v>7089</v>
      </c>
      <c r="K75" s="43">
        <v>7625</v>
      </c>
      <c r="L75" s="43">
        <v>7089</v>
      </c>
      <c r="M75" s="43">
        <v>7625</v>
      </c>
      <c r="N75" s="67">
        <f t="shared" si="35"/>
        <v>567.12</v>
      </c>
      <c r="O75" s="67">
        <f t="shared" si="36"/>
        <v>610</v>
      </c>
      <c r="P75" s="67">
        <f t="shared" si="27"/>
        <v>42.88</v>
      </c>
      <c r="Q75" s="67">
        <f t="shared" si="37"/>
        <v>141.78</v>
      </c>
      <c r="R75" s="43">
        <f t="shared" si="38"/>
        <v>152.5</v>
      </c>
      <c r="S75" s="43">
        <f t="shared" si="39"/>
        <v>10.72</v>
      </c>
      <c r="T75" s="67">
        <f t="shared" si="31"/>
        <v>35.45</v>
      </c>
      <c r="U75" s="67">
        <f t="shared" si="32"/>
        <v>38.13</v>
      </c>
      <c r="V75" s="67">
        <f t="shared" si="40"/>
        <v>2.68</v>
      </c>
      <c r="W75" s="67">
        <f t="shared" si="34"/>
        <v>56.28</v>
      </c>
      <c r="X75" s="43">
        <f t="shared" si="41"/>
        <v>8</v>
      </c>
      <c r="Y75" s="43">
        <f t="shared" si="24"/>
        <v>8</v>
      </c>
      <c r="Z75" s="67">
        <f t="shared" si="23"/>
        <v>450.24</v>
      </c>
      <c r="AA75" s="43" t="s">
        <v>199</v>
      </c>
    </row>
    <row r="76" customHeight="1" spans="1:27">
      <c r="A76" s="43">
        <v>71</v>
      </c>
      <c r="B76" s="54"/>
      <c r="C76" s="55" t="s">
        <v>106</v>
      </c>
      <c r="D76" s="43" t="s">
        <v>64</v>
      </c>
      <c r="E76" s="55" t="s">
        <v>107</v>
      </c>
      <c r="F76" s="43" t="s">
        <v>95</v>
      </c>
      <c r="G76" s="52">
        <v>44927</v>
      </c>
      <c r="H76" s="52">
        <v>45139</v>
      </c>
      <c r="I76" s="52">
        <v>45139</v>
      </c>
      <c r="J76" s="43">
        <v>7089</v>
      </c>
      <c r="K76" s="43">
        <v>7625</v>
      </c>
      <c r="L76" s="43">
        <v>7089</v>
      </c>
      <c r="M76" s="43">
        <v>7625</v>
      </c>
      <c r="N76" s="67">
        <f t="shared" si="35"/>
        <v>567.12</v>
      </c>
      <c r="O76" s="67">
        <f t="shared" si="36"/>
        <v>610</v>
      </c>
      <c r="P76" s="67">
        <f t="shared" si="27"/>
        <v>42.88</v>
      </c>
      <c r="Q76" s="67">
        <f t="shared" si="37"/>
        <v>141.78</v>
      </c>
      <c r="R76" s="43">
        <f t="shared" si="38"/>
        <v>152.5</v>
      </c>
      <c r="S76" s="43">
        <f t="shared" si="39"/>
        <v>10.72</v>
      </c>
      <c r="T76" s="67">
        <f t="shared" si="31"/>
        <v>35.45</v>
      </c>
      <c r="U76" s="67">
        <f t="shared" si="32"/>
        <v>38.13</v>
      </c>
      <c r="V76" s="67">
        <f t="shared" si="40"/>
        <v>2.68</v>
      </c>
      <c r="W76" s="67">
        <f t="shared" si="34"/>
        <v>56.28</v>
      </c>
      <c r="X76" s="43">
        <f t="shared" si="41"/>
        <v>8</v>
      </c>
      <c r="Y76" s="43">
        <f t="shared" si="24"/>
        <v>8</v>
      </c>
      <c r="Z76" s="67">
        <f t="shared" si="23"/>
        <v>450.24</v>
      </c>
      <c r="AA76" s="43" t="s">
        <v>199</v>
      </c>
    </row>
    <row r="77" customHeight="1" spans="1:27">
      <c r="A77" s="43">
        <v>72</v>
      </c>
      <c r="B77" s="54"/>
      <c r="C77" s="55" t="s">
        <v>108</v>
      </c>
      <c r="D77" s="43" t="s">
        <v>64</v>
      </c>
      <c r="E77" s="55" t="s">
        <v>109</v>
      </c>
      <c r="F77" s="43" t="s">
        <v>95</v>
      </c>
      <c r="G77" s="52">
        <v>44927</v>
      </c>
      <c r="H77" s="52">
        <v>45139</v>
      </c>
      <c r="I77" s="52">
        <v>45139</v>
      </c>
      <c r="J77" s="43">
        <v>7089</v>
      </c>
      <c r="K77" s="43">
        <v>7625</v>
      </c>
      <c r="L77" s="43">
        <v>7089</v>
      </c>
      <c r="M77" s="43">
        <v>7625</v>
      </c>
      <c r="N77" s="67">
        <f t="shared" si="35"/>
        <v>567.12</v>
      </c>
      <c r="O77" s="67">
        <f t="shared" si="36"/>
        <v>610</v>
      </c>
      <c r="P77" s="67">
        <f t="shared" si="27"/>
        <v>42.88</v>
      </c>
      <c r="Q77" s="67">
        <f t="shared" si="37"/>
        <v>141.78</v>
      </c>
      <c r="R77" s="43">
        <f t="shared" si="38"/>
        <v>152.5</v>
      </c>
      <c r="S77" s="43">
        <f t="shared" si="39"/>
        <v>10.72</v>
      </c>
      <c r="T77" s="67">
        <f t="shared" si="31"/>
        <v>35.45</v>
      </c>
      <c r="U77" s="67">
        <f t="shared" si="32"/>
        <v>38.13</v>
      </c>
      <c r="V77" s="67">
        <f t="shared" si="40"/>
        <v>2.68</v>
      </c>
      <c r="W77" s="67">
        <f t="shared" si="34"/>
        <v>56.28</v>
      </c>
      <c r="X77" s="43">
        <f t="shared" si="41"/>
        <v>8</v>
      </c>
      <c r="Y77" s="43">
        <f t="shared" si="24"/>
        <v>8</v>
      </c>
      <c r="Z77" s="67">
        <f t="shared" si="23"/>
        <v>450.24</v>
      </c>
      <c r="AA77" s="43" t="s">
        <v>199</v>
      </c>
    </row>
    <row r="78" customHeight="1" spans="1:27">
      <c r="A78" s="43">
        <v>73</v>
      </c>
      <c r="B78" s="54"/>
      <c r="C78" s="55" t="s">
        <v>110</v>
      </c>
      <c r="D78" s="43" t="s">
        <v>74</v>
      </c>
      <c r="E78" s="55" t="s">
        <v>111</v>
      </c>
      <c r="F78" s="43" t="s">
        <v>95</v>
      </c>
      <c r="G78" s="52">
        <v>44927</v>
      </c>
      <c r="H78" s="52">
        <v>45139</v>
      </c>
      <c r="I78" s="52">
        <v>45139</v>
      </c>
      <c r="J78" s="43">
        <v>7089</v>
      </c>
      <c r="K78" s="43">
        <v>7625</v>
      </c>
      <c r="L78" s="43">
        <v>7089</v>
      </c>
      <c r="M78" s="43">
        <v>7625</v>
      </c>
      <c r="N78" s="67">
        <f t="shared" si="35"/>
        <v>567.12</v>
      </c>
      <c r="O78" s="67">
        <f t="shared" si="36"/>
        <v>610</v>
      </c>
      <c r="P78" s="67">
        <f t="shared" si="27"/>
        <v>42.88</v>
      </c>
      <c r="Q78" s="67">
        <f t="shared" si="37"/>
        <v>141.78</v>
      </c>
      <c r="R78" s="43">
        <f t="shared" si="38"/>
        <v>152.5</v>
      </c>
      <c r="S78" s="43">
        <f t="shared" si="39"/>
        <v>10.72</v>
      </c>
      <c r="T78" s="67">
        <f t="shared" si="31"/>
        <v>35.45</v>
      </c>
      <c r="U78" s="67">
        <f t="shared" si="32"/>
        <v>38.13</v>
      </c>
      <c r="V78" s="67">
        <f t="shared" si="40"/>
        <v>2.68</v>
      </c>
      <c r="W78" s="67">
        <f t="shared" si="34"/>
        <v>56.28</v>
      </c>
      <c r="X78" s="43">
        <f t="shared" si="41"/>
        <v>8</v>
      </c>
      <c r="Y78" s="43">
        <f t="shared" si="24"/>
        <v>8</v>
      </c>
      <c r="Z78" s="67">
        <f t="shared" si="23"/>
        <v>450.24</v>
      </c>
      <c r="AA78" s="43" t="s">
        <v>199</v>
      </c>
    </row>
    <row r="79" customHeight="1" spans="1:27">
      <c r="A79" s="43">
        <v>74</v>
      </c>
      <c r="B79" s="54"/>
      <c r="C79" s="55" t="s">
        <v>112</v>
      </c>
      <c r="D79" s="43" t="s">
        <v>64</v>
      </c>
      <c r="E79" s="55" t="s">
        <v>113</v>
      </c>
      <c r="F79" s="43" t="s">
        <v>95</v>
      </c>
      <c r="G79" s="52">
        <v>44927</v>
      </c>
      <c r="H79" s="52">
        <v>45139</v>
      </c>
      <c r="I79" s="52">
        <v>45139</v>
      </c>
      <c r="J79" s="43">
        <v>7089</v>
      </c>
      <c r="K79" s="43">
        <v>7625</v>
      </c>
      <c r="L79" s="43">
        <v>7089</v>
      </c>
      <c r="M79" s="43">
        <v>7625</v>
      </c>
      <c r="N79" s="67">
        <f t="shared" si="35"/>
        <v>567.12</v>
      </c>
      <c r="O79" s="67">
        <f t="shared" si="36"/>
        <v>610</v>
      </c>
      <c r="P79" s="67">
        <f t="shared" si="27"/>
        <v>42.88</v>
      </c>
      <c r="Q79" s="67">
        <f t="shared" si="37"/>
        <v>141.78</v>
      </c>
      <c r="R79" s="43">
        <f t="shared" si="38"/>
        <v>152.5</v>
      </c>
      <c r="S79" s="43">
        <f t="shared" si="39"/>
        <v>10.72</v>
      </c>
      <c r="T79" s="67">
        <f t="shared" si="31"/>
        <v>35.45</v>
      </c>
      <c r="U79" s="67">
        <f t="shared" si="32"/>
        <v>38.13</v>
      </c>
      <c r="V79" s="67">
        <f t="shared" si="40"/>
        <v>2.68</v>
      </c>
      <c r="W79" s="67">
        <f t="shared" si="34"/>
        <v>56.28</v>
      </c>
      <c r="X79" s="43">
        <f t="shared" si="41"/>
        <v>8</v>
      </c>
      <c r="Y79" s="43">
        <f t="shared" si="24"/>
        <v>8</v>
      </c>
      <c r="Z79" s="67">
        <f t="shared" si="23"/>
        <v>450.24</v>
      </c>
      <c r="AA79" s="43" t="s">
        <v>199</v>
      </c>
    </row>
    <row r="80" customHeight="1" spans="1:27">
      <c r="A80" s="43">
        <v>75</v>
      </c>
      <c r="B80" s="54"/>
      <c r="C80" s="55" t="s">
        <v>114</v>
      </c>
      <c r="D80" s="43" t="s">
        <v>74</v>
      </c>
      <c r="E80" s="55" t="s">
        <v>115</v>
      </c>
      <c r="F80" s="43" t="s">
        <v>95</v>
      </c>
      <c r="G80" s="52">
        <v>44927</v>
      </c>
      <c r="H80" s="52">
        <v>45139</v>
      </c>
      <c r="I80" s="52">
        <v>45139</v>
      </c>
      <c r="J80" s="43">
        <v>7089</v>
      </c>
      <c r="K80" s="43">
        <v>7625</v>
      </c>
      <c r="L80" s="43">
        <v>7089</v>
      </c>
      <c r="M80" s="43">
        <v>7625</v>
      </c>
      <c r="N80" s="67">
        <f t="shared" si="35"/>
        <v>567.12</v>
      </c>
      <c r="O80" s="67">
        <f t="shared" si="36"/>
        <v>610</v>
      </c>
      <c r="P80" s="67">
        <f t="shared" si="27"/>
        <v>42.88</v>
      </c>
      <c r="Q80" s="67">
        <f t="shared" si="37"/>
        <v>141.78</v>
      </c>
      <c r="R80" s="43">
        <f t="shared" si="38"/>
        <v>152.5</v>
      </c>
      <c r="S80" s="43">
        <f t="shared" si="39"/>
        <v>10.72</v>
      </c>
      <c r="T80" s="67">
        <f t="shared" si="31"/>
        <v>35.45</v>
      </c>
      <c r="U80" s="67">
        <f t="shared" si="32"/>
        <v>38.13</v>
      </c>
      <c r="V80" s="67">
        <f t="shared" si="40"/>
        <v>2.68</v>
      </c>
      <c r="W80" s="67">
        <f t="shared" si="34"/>
        <v>56.28</v>
      </c>
      <c r="X80" s="43">
        <f t="shared" si="41"/>
        <v>8</v>
      </c>
      <c r="Y80" s="43">
        <f t="shared" si="24"/>
        <v>8</v>
      </c>
      <c r="Z80" s="67">
        <f t="shared" si="23"/>
        <v>450.24</v>
      </c>
      <c r="AA80" s="43" t="s">
        <v>199</v>
      </c>
    </row>
    <row r="81" customHeight="1" spans="1:27">
      <c r="A81" s="43">
        <v>76</v>
      </c>
      <c r="B81" s="54"/>
      <c r="C81" s="55" t="s">
        <v>116</v>
      </c>
      <c r="D81" s="43" t="s">
        <v>64</v>
      </c>
      <c r="E81" s="55" t="s">
        <v>117</v>
      </c>
      <c r="F81" s="43" t="s">
        <v>95</v>
      </c>
      <c r="G81" s="52">
        <v>44927</v>
      </c>
      <c r="H81" s="52">
        <v>45139</v>
      </c>
      <c r="I81" s="52">
        <v>45139</v>
      </c>
      <c r="J81" s="43">
        <v>7089</v>
      </c>
      <c r="K81" s="43">
        <v>7625</v>
      </c>
      <c r="L81" s="43">
        <v>7089</v>
      </c>
      <c r="M81" s="43">
        <v>7625</v>
      </c>
      <c r="N81" s="67">
        <f t="shared" si="35"/>
        <v>567.12</v>
      </c>
      <c r="O81" s="67">
        <f t="shared" si="36"/>
        <v>610</v>
      </c>
      <c r="P81" s="67">
        <f t="shared" si="27"/>
        <v>42.88</v>
      </c>
      <c r="Q81" s="67">
        <f t="shared" si="37"/>
        <v>141.78</v>
      </c>
      <c r="R81" s="43">
        <f t="shared" si="38"/>
        <v>152.5</v>
      </c>
      <c r="S81" s="43">
        <f t="shared" si="39"/>
        <v>10.72</v>
      </c>
      <c r="T81" s="67">
        <f t="shared" si="31"/>
        <v>35.45</v>
      </c>
      <c r="U81" s="67">
        <f t="shared" si="32"/>
        <v>38.13</v>
      </c>
      <c r="V81" s="67">
        <f t="shared" si="40"/>
        <v>2.68</v>
      </c>
      <c r="W81" s="67">
        <f t="shared" si="34"/>
        <v>56.28</v>
      </c>
      <c r="X81" s="43">
        <f t="shared" si="41"/>
        <v>8</v>
      </c>
      <c r="Y81" s="43">
        <f t="shared" si="24"/>
        <v>8</v>
      </c>
      <c r="Z81" s="67">
        <f t="shared" si="23"/>
        <v>450.24</v>
      </c>
      <c r="AA81" s="43" t="s">
        <v>199</v>
      </c>
    </row>
    <row r="82" customHeight="1" spans="1:27">
      <c r="A82" s="43">
        <v>77</v>
      </c>
      <c r="B82" s="54"/>
      <c r="C82" s="55" t="s">
        <v>118</v>
      </c>
      <c r="D82" s="43" t="s">
        <v>64</v>
      </c>
      <c r="E82" s="55" t="s">
        <v>119</v>
      </c>
      <c r="F82" s="43" t="s">
        <v>95</v>
      </c>
      <c r="G82" s="52">
        <v>44927</v>
      </c>
      <c r="H82" s="43">
        <v>0</v>
      </c>
      <c r="I82" s="52">
        <v>45139</v>
      </c>
      <c r="J82" s="43">
        <v>6046</v>
      </c>
      <c r="K82" s="43">
        <v>6046</v>
      </c>
      <c r="L82" s="43">
        <v>7089</v>
      </c>
      <c r="M82" s="43">
        <v>7625</v>
      </c>
      <c r="N82" s="67">
        <f t="shared" si="35"/>
        <v>483.68</v>
      </c>
      <c r="O82" s="67">
        <f t="shared" si="36"/>
        <v>483.68</v>
      </c>
      <c r="P82" s="67">
        <f t="shared" si="27"/>
        <v>0</v>
      </c>
      <c r="Q82" s="67">
        <f t="shared" si="37"/>
        <v>141.78</v>
      </c>
      <c r="R82" s="43">
        <f t="shared" si="38"/>
        <v>152.5</v>
      </c>
      <c r="S82" s="43">
        <f t="shared" si="39"/>
        <v>10.72</v>
      </c>
      <c r="T82" s="67">
        <f t="shared" si="31"/>
        <v>30.23</v>
      </c>
      <c r="U82" s="67">
        <f t="shared" si="32"/>
        <v>30.23</v>
      </c>
      <c r="V82" s="67">
        <f t="shared" si="40"/>
        <v>0</v>
      </c>
      <c r="W82" s="67">
        <f t="shared" si="34"/>
        <v>10.72</v>
      </c>
      <c r="X82" s="43">
        <v>0</v>
      </c>
      <c r="Y82" s="43">
        <f t="shared" si="24"/>
        <v>8</v>
      </c>
      <c r="Z82" s="67">
        <f t="shared" si="23"/>
        <v>85.76</v>
      </c>
      <c r="AA82" s="43" t="s">
        <v>199</v>
      </c>
    </row>
    <row r="83" customHeight="1" spans="1:27">
      <c r="A83" s="43">
        <v>78</v>
      </c>
      <c r="B83" s="54"/>
      <c r="C83" s="55" t="s">
        <v>120</v>
      </c>
      <c r="D83" s="43" t="s">
        <v>74</v>
      </c>
      <c r="E83" s="55" t="s">
        <v>121</v>
      </c>
      <c r="F83" s="43" t="s">
        <v>95</v>
      </c>
      <c r="G83" s="52">
        <v>44927</v>
      </c>
      <c r="H83" s="43">
        <v>0</v>
      </c>
      <c r="I83" s="52">
        <v>45139</v>
      </c>
      <c r="J83" s="43">
        <v>5906</v>
      </c>
      <c r="K83" s="43">
        <v>5906</v>
      </c>
      <c r="L83" s="43">
        <v>7089</v>
      </c>
      <c r="M83" s="43">
        <v>7625</v>
      </c>
      <c r="N83" s="67">
        <f t="shared" si="35"/>
        <v>472.48</v>
      </c>
      <c r="O83" s="67">
        <f t="shared" si="36"/>
        <v>472.48</v>
      </c>
      <c r="P83" s="67">
        <f t="shared" si="27"/>
        <v>0</v>
      </c>
      <c r="Q83" s="67">
        <f t="shared" si="37"/>
        <v>141.78</v>
      </c>
      <c r="R83" s="43">
        <f t="shared" si="38"/>
        <v>152.5</v>
      </c>
      <c r="S83" s="43">
        <f t="shared" si="39"/>
        <v>10.72</v>
      </c>
      <c r="T83" s="67">
        <f t="shared" si="31"/>
        <v>29.53</v>
      </c>
      <c r="U83" s="67">
        <f t="shared" si="32"/>
        <v>29.53</v>
      </c>
      <c r="V83" s="67">
        <f t="shared" si="40"/>
        <v>0</v>
      </c>
      <c r="W83" s="67">
        <f t="shared" si="34"/>
        <v>10.72</v>
      </c>
      <c r="X83" s="43">
        <v>0</v>
      </c>
      <c r="Y83" s="43">
        <f t="shared" si="24"/>
        <v>8</v>
      </c>
      <c r="Z83" s="67">
        <f t="shared" si="23"/>
        <v>85.76</v>
      </c>
      <c r="AA83" s="43" t="s">
        <v>199</v>
      </c>
    </row>
    <row r="84" customHeight="1" spans="1:27">
      <c r="A84" s="43">
        <v>79</v>
      </c>
      <c r="B84" s="54"/>
      <c r="C84" s="55" t="s">
        <v>122</v>
      </c>
      <c r="D84" s="43" t="s">
        <v>74</v>
      </c>
      <c r="E84" s="55" t="s">
        <v>123</v>
      </c>
      <c r="F84" s="43" t="s">
        <v>95</v>
      </c>
      <c r="G84" s="52">
        <v>44927</v>
      </c>
      <c r="H84" s="43">
        <v>0</v>
      </c>
      <c r="I84" s="52">
        <v>45139</v>
      </c>
      <c r="J84" s="43">
        <v>7089</v>
      </c>
      <c r="K84" s="43">
        <v>7089</v>
      </c>
      <c r="L84" s="43">
        <v>7089</v>
      </c>
      <c r="M84" s="43">
        <v>7625</v>
      </c>
      <c r="N84" s="67">
        <f t="shared" si="35"/>
        <v>567.12</v>
      </c>
      <c r="O84" s="67">
        <f t="shared" si="36"/>
        <v>567.12</v>
      </c>
      <c r="P84" s="67">
        <f t="shared" si="27"/>
        <v>0</v>
      </c>
      <c r="Q84" s="67">
        <f t="shared" si="37"/>
        <v>141.78</v>
      </c>
      <c r="R84" s="43">
        <f t="shared" si="38"/>
        <v>152.5</v>
      </c>
      <c r="S84" s="43">
        <f t="shared" si="39"/>
        <v>10.72</v>
      </c>
      <c r="T84" s="67">
        <f t="shared" si="31"/>
        <v>35.45</v>
      </c>
      <c r="U84" s="67">
        <f t="shared" si="32"/>
        <v>35.45</v>
      </c>
      <c r="V84" s="67">
        <f t="shared" si="40"/>
        <v>0</v>
      </c>
      <c r="W84" s="67">
        <f t="shared" si="34"/>
        <v>10.72</v>
      </c>
      <c r="X84" s="43">
        <v>0</v>
      </c>
      <c r="Y84" s="43">
        <f t="shared" si="24"/>
        <v>8</v>
      </c>
      <c r="Z84" s="67">
        <f t="shared" si="23"/>
        <v>85.76</v>
      </c>
      <c r="AA84" s="43" t="s">
        <v>199</v>
      </c>
    </row>
    <row r="85" customHeight="1" spans="1:27">
      <c r="A85" s="43">
        <v>80</v>
      </c>
      <c r="B85" s="54"/>
      <c r="C85" s="55" t="s">
        <v>124</v>
      </c>
      <c r="D85" s="43" t="s">
        <v>64</v>
      </c>
      <c r="E85" s="55" t="s">
        <v>125</v>
      </c>
      <c r="F85" s="43" t="s">
        <v>95</v>
      </c>
      <c r="G85" s="52">
        <v>44927</v>
      </c>
      <c r="H85" s="43">
        <v>0</v>
      </c>
      <c r="I85" s="52">
        <v>45139</v>
      </c>
      <c r="J85" s="43">
        <v>7089</v>
      </c>
      <c r="K85" s="43">
        <v>7089</v>
      </c>
      <c r="L85" s="43">
        <v>7089</v>
      </c>
      <c r="M85" s="43">
        <v>7625</v>
      </c>
      <c r="N85" s="67">
        <f t="shared" si="35"/>
        <v>567.12</v>
      </c>
      <c r="O85" s="67">
        <f t="shared" si="36"/>
        <v>567.12</v>
      </c>
      <c r="P85" s="67">
        <f t="shared" si="27"/>
        <v>0</v>
      </c>
      <c r="Q85" s="67">
        <f t="shared" si="37"/>
        <v>141.78</v>
      </c>
      <c r="R85" s="43">
        <f t="shared" si="38"/>
        <v>152.5</v>
      </c>
      <c r="S85" s="43">
        <f t="shared" si="39"/>
        <v>10.72</v>
      </c>
      <c r="T85" s="67">
        <f t="shared" si="31"/>
        <v>35.45</v>
      </c>
      <c r="U85" s="67">
        <f t="shared" si="32"/>
        <v>35.45</v>
      </c>
      <c r="V85" s="67">
        <f t="shared" si="40"/>
        <v>0</v>
      </c>
      <c r="W85" s="67">
        <f t="shared" si="34"/>
        <v>10.72</v>
      </c>
      <c r="X85" s="43">
        <v>0</v>
      </c>
      <c r="Y85" s="43">
        <f t="shared" si="24"/>
        <v>8</v>
      </c>
      <c r="Z85" s="67">
        <f t="shared" si="23"/>
        <v>85.76</v>
      </c>
      <c r="AA85" s="43" t="s">
        <v>199</v>
      </c>
    </row>
    <row r="86" customHeight="1" spans="1:27">
      <c r="A86" s="43">
        <v>81</v>
      </c>
      <c r="B86" s="54"/>
      <c r="C86" s="55" t="s">
        <v>126</v>
      </c>
      <c r="D86" s="43" t="s">
        <v>64</v>
      </c>
      <c r="E86" s="55" t="s">
        <v>127</v>
      </c>
      <c r="F86" s="43" t="s">
        <v>95</v>
      </c>
      <c r="G86" s="52">
        <v>44927</v>
      </c>
      <c r="H86" s="43">
        <v>0</v>
      </c>
      <c r="I86" s="52">
        <v>45139</v>
      </c>
      <c r="J86" s="43">
        <v>7089</v>
      </c>
      <c r="K86" s="43">
        <v>7089</v>
      </c>
      <c r="L86" s="43">
        <v>7089</v>
      </c>
      <c r="M86" s="43">
        <v>7625</v>
      </c>
      <c r="N86" s="67">
        <f t="shared" si="35"/>
        <v>567.12</v>
      </c>
      <c r="O86" s="67">
        <f t="shared" si="36"/>
        <v>567.12</v>
      </c>
      <c r="P86" s="67">
        <f t="shared" si="27"/>
        <v>0</v>
      </c>
      <c r="Q86" s="67">
        <f t="shared" si="37"/>
        <v>141.78</v>
      </c>
      <c r="R86" s="43">
        <f t="shared" si="38"/>
        <v>152.5</v>
      </c>
      <c r="S86" s="43">
        <f t="shared" si="39"/>
        <v>10.72</v>
      </c>
      <c r="T86" s="67">
        <f t="shared" si="31"/>
        <v>35.45</v>
      </c>
      <c r="U86" s="67">
        <f t="shared" si="32"/>
        <v>35.45</v>
      </c>
      <c r="V86" s="67">
        <f t="shared" si="40"/>
        <v>0</v>
      </c>
      <c r="W86" s="67">
        <f t="shared" si="34"/>
        <v>10.72</v>
      </c>
      <c r="X86" s="43">
        <v>0</v>
      </c>
      <c r="Y86" s="43">
        <f t="shared" si="24"/>
        <v>8</v>
      </c>
      <c r="Z86" s="67">
        <f t="shared" si="23"/>
        <v>85.76</v>
      </c>
      <c r="AA86" s="43" t="s">
        <v>199</v>
      </c>
    </row>
    <row r="87" customHeight="1" spans="1:27">
      <c r="A87" s="43">
        <v>82</v>
      </c>
      <c r="B87" s="54"/>
      <c r="C87" s="55" t="s">
        <v>128</v>
      </c>
      <c r="D87" s="43" t="s">
        <v>64</v>
      </c>
      <c r="E87" s="55" t="s">
        <v>129</v>
      </c>
      <c r="F87" s="43" t="s">
        <v>95</v>
      </c>
      <c r="G87" s="52">
        <v>44927</v>
      </c>
      <c r="H87" s="43">
        <v>0</v>
      </c>
      <c r="I87" s="52">
        <v>45139</v>
      </c>
      <c r="J87" s="43">
        <v>7089</v>
      </c>
      <c r="K87" s="43">
        <v>7089</v>
      </c>
      <c r="L87" s="43">
        <v>7089</v>
      </c>
      <c r="M87" s="43">
        <v>7625</v>
      </c>
      <c r="N87" s="67">
        <f t="shared" si="35"/>
        <v>567.12</v>
      </c>
      <c r="O87" s="67">
        <f t="shared" si="36"/>
        <v>567.12</v>
      </c>
      <c r="P87" s="67">
        <f t="shared" si="27"/>
        <v>0</v>
      </c>
      <c r="Q87" s="67">
        <f t="shared" si="37"/>
        <v>141.78</v>
      </c>
      <c r="R87" s="43">
        <f t="shared" si="38"/>
        <v>152.5</v>
      </c>
      <c r="S87" s="43">
        <f t="shared" si="39"/>
        <v>10.72</v>
      </c>
      <c r="T87" s="67">
        <f t="shared" si="31"/>
        <v>35.45</v>
      </c>
      <c r="U87" s="67">
        <f t="shared" si="32"/>
        <v>35.45</v>
      </c>
      <c r="V87" s="67">
        <f t="shared" si="40"/>
        <v>0</v>
      </c>
      <c r="W87" s="67">
        <f t="shared" si="34"/>
        <v>10.72</v>
      </c>
      <c r="X87" s="43">
        <v>0</v>
      </c>
      <c r="Y87" s="43">
        <f t="shared" si="24"/>
        <v>8</v>
      </c>
      <c r="Z87" s="67">
        <f t="shared" si="23"/>
        <v>85.76</v>
      </c>
      <c r="AA87" s="43" t="s">
        <v>199</v>
      </c>
    </row>
    <row r="88" customHeight="1" spans="1:27">
      <c r="A88" s="43">
        <v>83</v>
      </c>
      <c r="B88" s="54"/>
      <c r="C88" s="55" t="s">
        <v>130</v>
      </c>
      <c r="D88" s="43" t="s">
        <v>74</v>
      </c>
      <c r="E88" s="55" t="s">
        <v>131</v>
      </c>
      <c r="F88" s="43" t="s">
        <v>95</v>
      </c>
      <c r="G88" s="52">
        <v>44927</v>
      </c>
      <c r="H88" s="43">
        <v>0</v>
      </c>
      <c r="I88" s="52">
        <v>45139</v>
      </c>
      <c r="J88" s="43">
        <v>5830</v>
      </c>
      <c r="K88" s="43">
        <v>5830</v>
      </c>
      <c r="L88" s="43">
        <v>7089</v>
      </c>
      <c r="M88" s="43">
        <v>7625</v>
      </c>
      <c r="N88" s="67">
        <f t="shared" si="35"/>
        <v>466.4</v>
      </c>
      <c r="O88" s="67">
        <f t="shared" si="36"/>
        <v>466.4</v>
      </c>
      <c r="P88" s="67">
        <f t="shared" si="27"/>
        <v>0</v>
      </c>
      <c r="Q88" s="67">
        <f t="shared" si="37"/>
        <v>141.78</v>
      </c>
      <c r="R88" s="43">
        <f t="shared" si="38"/>
        <v>152.5</v>
      </c>
      <c r="S88" s="43">
        <f t="shared" si="39"/>
        <v>10.72</v>
      </c>
      <c r="T88" s="67">
        <f t="shared" si="31"/>
        <v>29.15</v>
      </c>
      <c r="U88" s="67">
        <f t="shared" si="32"/>
        <v>29.15</v>
      </c>
      <c r="V88" s="67">
        <f t="shared" si="40"/>
        <v>0</v>
      </c>
      <c r="W88" s="67">
        <f t="shared" si="34"/>
        <v>10.72</v>
      </c>
      <c r="X88" s="43">
        <v>0</v>
      </c>
      <c r="Y88" s="43">
        <f t="shared" si="24"/>
        <v>8</v>
      </c>
      <c r="Z88" s="67">
        <f t="shared" si="23"/>
        <v>85.76</v>
      </c>
      <c r="AA88" s="43" t="s">
        <v>199</v>
      </c>
    </row>
    <row r="89" customHeight="1" spans="1:27">
      <c r="A89" s="43">
        <v>84</v>
      </c>
      <c r="B89" s="54"/>
      <c r="C89" s="55" t="s">
        <v>132</v>
      </c>
      <c r="D89" s="43" t="s">
        <v>64</v>
      </c>
      <c r="E89" s="55" t="s">
        <v>133</v>
      </c>
      <c r="F89" s="43" t="s">
        <v>95</v>
      </c>
      <c r="G89" s="52">
        <v>44927</v>
      </c>
      <c r="H89" s="43">
        <v>0</v>
      </c>
      <c r="I89" s="52">
        <v>45139</v>
      </c>
      <c r="J89" s="43">
        <v>4977</v>
      </c>
      <c r="K89" s="43">
        <v>4977</v>
      </c>
      <c r="L89" s="43">
        <v>7089</v>
      </c>
      <c r="M89" s="43">
        <v>7625</v>
      </c>
      <c r="N89" s="67">
        <f t="shared" si="35"/>
        <v>398.16</v>
      </c>
      <c r="O89" s="67">
        <f t="shared" si="36"/>
        <v>398.16</v>
      </c>
      <c r="P89" s="67">
        <f t="shared" si="27"/>
        <v>0</v>
      </c>
      <c r="Q89" s="67">
        <f t="shared" si="37"/>
        <v>141.78</v>
      </c>
      <c r="R89" s="43">
        <f t="shared" si="38"/>
        <v>152.5</v>
      </c>
      <c r="S89" s="43">
        <f t="shared" si="39"/>
        <v>10.72</v>
      </c>
      <c r="T89" s="67">
        <f t="shared" si="31"/>
        <v>24.89</v>
      </c>
      <c r="U89" s="67">
        <f t="shared" si="32"/>
        <v>24.89</v>
      </c>
      <c r="V89" s="67">
        <f t="shared" si="40"/>
        <v>0</v>
      </c>
      <c r="W89" s="67">
        <f t="shared" si="34"/>
        <v>10.72</v>
      </c>
      <c r="X89" s="43">
        <v>0</v>
      </c>
      <c r="Y89" s="43">
        <f t="shared" si="24"/>
        <v>8</v>
      </c>
      <c r="Z89" s="67">
        <f t="shared" si="23"/>
        <v>85.76</v>
      </c>
      <c r="AA89" s="43" t="s">
        <v>199</v>
      </c>
    </row>
    <row r="90" customHeight="1" spans="1:27">
      <c r="A90" s="43">
        <v>85</v>
      </c>
      <c r="B90" s="54"/>
      <c r="C90" s="55" t="s">
        <v>134</v>
      </c>
      <c r="D90" s="43" t="s">
        <v>64</v>
      </c>
      <c r="E90" s="55" t="s">
        <v>135</v>
      </c>
      <c r="F90" s="43" t="s">
        <v>95</v>
      </c>
      <c r="G90" s="52">
        <v>44986</v>
      </c>
      <c r="H90" s="43">
        <v>0</v>
      </c>
      <c r="I90" s="52">
        <v>45139</v>
      </c>
      <c r="J90" s="43">
        <v>5000</v>
      </c>
      <c r="K90" s="43">
        <v>5000</v>
      </c>
      <c r="L90" s="43">
        <v>7089</v>
      </c>
      <c r="M90" s="43">
        <v>7625</v>
      </c>
      <c r="N90" s="67">
        <f t="shared" si="35"/>
        <v>400</v>
      </c>
      <c r="O90" s="67">
        <f t="shared" si="36"/>
        <v>400</v>
      </c>
      <c r="P90" s="67">
        <f t="shared" si="27"/>
        <v>0</v>
      </c>
      <c r="Q90" s="67">
        <f t="shared" si="37"/>
        <v>141.78</v>
      </c>
      <c r="R90" s="43">
        <f t="shared" si="38"/>
        <v>152.5</v>
      </c>
      <c r="S90" s="43">
        <f t="shared" si="39"/>
        <v>10.72</v>
      </c>
      <c r="T90" s="67">
        <f t="shared" si="31"/>
        <v>25</v>
      </c>
      <c r="U90" s="67">
        <f t="shared" si="32"/>
        <v>25</v>
      </c>
      <c r="V90" s="67">
        <f t="shared" si="40"/>
        <v>0</v>
      </c>
      <c r="W90" s="67">
        <f t="shared" si="34"/>
        <v>10.72</v>
      </c>
      <c r="X90" s="43">
        <v>0</v>
      </c>
      <c r="Y90" s="43">
        <f t="shared" si="24"/>
        <v>6</v>
      </c>
      <c r="Z90" s="67">
        <f t="shared" si="23"/>
        <v>64.32</v>
      </c>
      <c r="AA90" s="43" t="s">
        <v>199</v>
      </c>
    </row>
    <row r="91" customHeight="1" spans="1:27">
      <c r="A91" s="43">
        <v>86</v>
      </c>
      <c r="B91" s="54"/>
      <c r="C91" s="55" t="s">
        <v>136</v>
      </c>
      <c r="D91" s="43" t="s">
        <v>64</v>
      </c>
      <c r="E91" s="55" t="s">
        <v>137</v>
      </c>
      <c r="F91" s="43" t="s">
        <v>95</v>
      </c>
      <c r="G91" s="52">
        <v>44958</v>
      </c>
      <c r="H91" s="43">
        <v>0</v>
      </c>
      <c r="I91" s="52">
        <v>45139</v>
      </c>
      <c r="J91" s="43">
        <v>5000</v>
      </c>
      <c r="K91" s="43">
        <v>5000</v>
      </c>
      <c r="L91" s="43">
        <v>7089</v>
      </c>
      <c r="M91" s="43">
        <v>7625</v>
      </c>
      <c r="N91" s="67">
        <f t="shared" si="35"/>
        <v>400</v>
      </c>
      <c r="O91" s="67">
        <f t="shared" si="36"/>
        <v>400</v>
      </c>
      <c r="P91" s="67">
        <f t="shared" si="27"/>
        <v>0</v>
      </c>
      <c r="Q91" s="67">
        <f t="shared" si="37"/>
        <v>141.78</v>
      </c>
      <c r="R91" s="43">
        <f t="shared" si="38"/>
        <v>152.5</v>
      </c>
      <c r="S91" s="43">
        <f t="shared" si="39"/>
        <v>10.72</v>
      </c>
      <c r="T91" s="67">
        <f t="shared" si="31"/>
        <v>25</v>
      </c>
      <c r="U91" s="67">
        <f t="shared" si="32"/>
        <v>25</v>
      </c>
      <c r="V91" s="67">
        <f t="shared" si="40"/>
        <v>0</v>
      </c>
      <c r="W91" s="67">
        <f t="shared" si="34"/>
        <v>10.72</v>
      </c>
      <c r="X91" s="43">
        <v>0</v>
      </c>
      <c r="Y91" s="43">
        <f t="shared" si="24"/>
        <v>7</v>
      </c>
      <c r="Z91" s="67">
        <f t="shared" si="23"/>
        <v>75.04</v>
      </c>
      <c r="AA91" s="43" t="s">
        <v>199</v>
      </c>
    </row>
    <row r="92" customHeight="1" spans="1:27">
      <c r="A92" s="43">
        <v>87</v>
      </c>
      <c r="B92" s="54"/>
      <c r="C92" s="55" t="s">
        <v>138</v>
      </c>
      <c r="D92" s="43" t="s">
        <v>74</v>
      </c>
      <c r="E92" s="55" t="s">
        <v>139</v>
      </c>
      <c r="F92" s="43" t="s">
        <v>95</v>
      </c>
      <c r="G92" s="52">
        <v>45047</v>
      </c>
      <c r="H92" s="43">
        <v>0</v>
      </c>
      <c r="I92" s="52">
        <v>45139</v>
      </c>
      <c r="J92" s="43">
        <v>5000</v>
      </c>
      <c r="K92" s="43">
        <v>5000</v>
      </c>
      <c r="L92" s="43">
        <v>7089</v>
      </c>
      <c r="M92" s="43">
        <v>7625</v>
      </c>
      <c r="N92" s="67">
        <f t="shared" si="35"/>
        <v>400</v>
      </c>
      <c r="O92" s="67">
        <f t="shared" si="36"/>
        <v>400</v>
      </c>
      <c r="P92" s="67">
        <f t="shared" si="27"/>
        <v>0</v>
      </c>
      <c r="Q92" s="67">
        <f t="shared" si="37"/>
        <v>141.78</v>
      </c>
      <c r="R92" s="43">
        <f t="shared" si="38"/>
        <v>152.5</v>
      </c>
      <c r="S92" s="43">
        <f t="shared" si="39"/>
        <v>10.72</v>
      </c>
      <c r="T92" s="67">
        <f t="shared" si="31"/>
        <v>25</v>
      </c>
      <c r="U92" s="67">
        <f t="shared" si="32"/>
        <v>25</v>
      </c>
      <c r="V92" s="67">
        <f t="shared" si="40"/>
        <v>0</v>
      </c>
      <c r="W92" s="67">
        <f t="shared" si="34"/>
        <v>10.72</v>
      </c>
      <c r="X92" s="43">
        <v>0</v>
      </c>
      <c r="Y92" s="43">
        <f t="shared" si="24"/>
        <v>4</v>
      </c>
      <c r="Z92" s="67">
        <f t="shared" si="23"/>
        <v>42.88</v>
      </c>
      <c r="AA92" s="43" t="s">
        <v>199</v>
      </c>
    </row>
    <row r="93" customHeight="1" spans="1:27">
      <c r="A93" s="43">
        <v>88</v>
      </c>
      <c r="B93" s="54"/>
      <c r="C93" s="55" t="s">
        <v>140</v>
      </c>
      <c r="D93" s="43" t="s">
        <v>74</v>
      </c>
      <c r="E93" s="55" t="s">
        <v>141</v>
      </c>
      <c r="F93" s="43" t="s">
        <v>95</v>
      </c>
      <c r="G93" s="52">
        <v>45139</v>
      </c>
      <c r="H93" s="43">
        <v>0</v>
      </c>
      <c r="I93" s="52">
        <v>45139</v>
      </c>
      <c r="J93" s="43">
        <v>5000</v>
      </c>
      <c r="K93" s="43">
        <v>5000</v>
      </c>
      <c r="L93" s="43">
        <v>7089</v>
      </c>
      <c r="M93" s="43">
        <v>7625</v>
      </c>
      <c r="N93" s="67">
        <f t="shared" si="35"/>
        <v>400</v>
      </c>
      <c r="O93" s="67">
        <f t="shared" si="36"/>
        <v>400</v>
      </c>
      <c r="P93" s="67">
        <f t="shared" si="27"/>
        <v>0</v>
      </c>
      <c r="Q93" s="67">
        <f t="shared" si="37"/>
        <v>141.78</v>
      </c>
      <c r="R93" s="43">
        <f t="shared" si="38"/>
        <v>152.5</v>
      </c>
      <c r="S93" s="43">
        <f t="shared" si="39"/>
        <v>10.72</v>
      </c>
      <c r="T93" s="67">
        <f t="shared" si="31"/>
        <v>25</v>
      </c>
      <c r="U93" s="67">
        <f t="shared" si="32"/>
        <v>25</v>
      </c>
      <c r="V93" s="67">
        <f t="shared" si="40"/>
        <v>0</v>
      </c>
      <c r="W93" s="67">
        <f t="shared" si="34"/>
        <v>10.72</v>
      </c>
      <c r="X93" s="43">
        <v>0</v>
      </c>
      <c r="Y93" s="43">
        <f t="shared" si="24"/>
        <v>1</v>
      </c>
      <c r="Z93" s="67">
        <f t="shared" si="23"/>
        <v>10.72</v>
      </c>
      <c r="AA93" s="43" t="s">
        <v>199</v>
      </c>
    </row>
    <row r="94" customHeight="1" spans="1:27">
      <c r="A94" s="43">
        <v>89</v>
      </c>
      <c r="B94" s="54"/>
      <c r="C94" s="55" t="s">
        <v>142</v>
      </c>
      <c r="D94" s="43" t="s">
        <v>74</v>
      </c>
      <c r="E94" s="55" t="s">
        <v>143</v>
      </c>
      <c r="F94" s="43" t="s">
        <v>95</v>
      </c>
      <c r="G94" s="52">
        <v>45139</v>
      </c>
      <c r="H94" s="43">
        <v>0</v>
      </c>
      <c r="I94" s="52">
        <v>45139</v>
      </c>
      <c r="J94" s="43">
        <v>5000</v>
      </c>
      <c r="K94" s="43">
        <v>5000</v>
      </c>
      <c r="L94" s="43">
        <v>7089</v>
      </c>
      <c r="M94" s="43">
        <v>7625</v>
      </c>
      <c r="N94" s="67">
        <f t="shared" si="35"/>
        <v>400</v>
      </c>
      <c r="O94" s="67">
        <f t="shared" si="36"/>
        <v>400</v>
      </c>
      <c r="P94" s="67">
        <f t="shared" si="27"/>
        <v>0</v>
      </c>
      <c r="Q94" s="67">
        <f t="shared" si="37"/>
        <v>141.78</v>
      </c>
      <c r="R94" s="43">
        <f t="shared" si="38"/>
        <v>152.5</v>
      </c>
      <c r="S94" s="43">
        <f t="shared" si="39"/>
        <v>10.72</v>
      </c>
      <c r="T94" s="67">
        <f t="shared" si="31"/>
        <v>25</v>
      </c>
      <c r="U94" s="67">
        <f t="shared" si="32"/>
        <v>25</v>
      </c>
      <c r="V94" s="67">
        <f t="shared" si="40"/>
        <v>0</v>
      </c>
      <c r="W94" s="67">
        <f t="shared" si="34"/>
        <v>10.72</v>
      </c>
      <c r="X94" s="43">
        <v>0</v>
      </c>
      <c r="Y94" s="43">
        <f t="shared" si="24"/>
        <v>1</v>
      </c>
      <c r="Z94" s="67">
        <f t="shared" ref="Z94:Z121" si="42">ROUND((P94+V94)*X94+S94*Y94,2)</f>
        <v>10.72</v>
      </c>
      <c r="AA94" s="43" t="s">
        <v>199</v>
      </c>
    </row>
    <row r="95" customHeight="1" spans="1:27">
      <c r="A95" s="43">
        <v>90</v>
      </c>
      <c r="B95" s="47"/>
      <c r="C95" s="55" t="s">
        <v>144</v>
      </c>
      <c r="D95" s="43" t="s">
        <v>74</v>
      </c>
      <c r="E95" s="55" t="s">
        <v>145</v>
      </c>
      <c r="F95" s="43" t="s">
        <v>95</v>
      </c>
      <c r="G95" s="52">
        <v>45139</v>
      </c>
      <c r="H95" s="43">
        <v>0</v>
      </c>
      <c r="I95" s="52">
        <v>45139</v>
      </c>
      <c r="J95" s="43">
        <v>5000</v>
      </c>
      <c r="K95" s="43">
        <v>5000</v>
      </c>
      <c r="L95" s="43">
        <v>7089</v>
      </c>
      <c r="M95" s="43">
        <v>7625</v>
      </c>
      <c r="N95" s="67">
        <f t="shared" si="35"/>
        <v>400</v>
      </c>
      <c r="O95" s="67">
        <f t="shared" si="36"/>
        <v>400</v>
      </c>
      <c r="P95" s="67">
        <f t="shared" si="27"/>
        <v>0</v>
      </c>
      <c r="Q95" s="67">
        <f t="shared" si="37"/>
        <v>141.78</v>
      </c>
      <c r="R95" s="43">
        <f t="shared" si="38"/>
        <v>152.5</v>
      </c>
      <c r="S95" s="43">
        <f t="shared" si="39"/>
        <v>10.72</v>
      </c>
      <c r="T95" s="67">
        <f t="shared" si="31"/>
        <v>25</v>
      </c>
      <c r="U95" s="67">
        <f t="shared" si="32"/>
        <v>25</v>
      </c>
      <c r="V95" s="67">
        <f t="shared" si="40"/>
        <v>0</v>
      </c>
      <c r="W95" s="67">
        <f t="shared" si="34"/>
        <v>10.72</v>
      </c>
      <c r="X95" s="43">
        <v>0</v>
      </c>
      <c r="Y95" s="43">
        <f t="shared" si="24"/>
        <v>1</v>
      </c>
      <c r="Z95" s="67">
        <f t="shared" si="42"/>
        <v>10.72</v>
      </c>
      <c r="AA95" s="43" t="s">
        <v>199</v>
      </c>
    </row>
    <row r="96" customHeight="1" spans="1:27">
      <c r="A96" s="43">
        <v>91</v>
      </c>
      <c r="B96" s="44" t="s">
        <v>88</v>
      </c>
      <c r="C96" s="55" t="s">
        <v>146</v>
      </c>
      <c r="D96" s="43" t="s">
        <v>74</v>
      </c>
      <c r="E96" s="55" t="s">
        <v>147</v>
      </c>
      <c r="F96" s="43" t="s">
        <v>95</v>
      </c>
      <c r="G96" s="52">
        <v>44927</v>
      </c>
      <c r="H96" s="43">
        <v>0</v>
      </c>
      <c r="I96" s="52">
        <v>45139</v>
      </c>
      <c r="J96" s="43">
        <v>4591</v>
      </c>
      <c r="K96" s="43">
        <v>4591</v>
      </c>
      <c r="L96" s="43">
        <v>7089</v>
      </c>
      <c r="M96" s="43">
        <v>7625</v>
      </c>
      <c r="N96" s="67">
        <f t="shared" si="35"/>
        <v>367.28</v>
      </c>
      <c r="O96" s="67">
        <f t="shared" si="36"/>
        <v>367.28</v>
      </c>
      <c r="P96" s="67">
        <f t="shared" si="27"/>
        <v>0</v>
      </c>
      <c r="Q96" s="67">
        <f t="shared" si="37"/>
        <v>141.78</v>
      </c>
      <c r="R96" s="43">
        <f t="shared" si="38"/>
        <v>152.5</v>
      </c>
      <c r="S96" s="43">
        <f t="shared" si="39"/>
        <v>10.72</v>
      </c>
      <c r="T96" s="67">
        <f t="shared" si="31"/>
        <v>22.96</v>
      </c>
      <c r="U96" s="67">
        <f t="shared" si="32"/>
        <v>22.96</v>
      </c>
      <c r="V96" s="67">
        <f t="shared" si="40"/>
        <v>0</v>
      </c>
      <c r="W96" s="67">
        <f t="shared" si="34"/>
        <v>10.72</v>
      </c>
      <c r="X96" s="43">
        <v>0</v>
      </c>
      <c r="Y96" s="43">
        <f t="shared" si="24"/>
        <v>8</v>
      </c>
      <c r="Z96" s="67">
        <f t="shared" si="42"/>
        <v>85.76</v>
      </c>
      <c r="AA96" s="43" t="s">
        <v>199</v>
      </c>
    </row>
    <row r="97" customHeight="1" spans="1:27">
      <c r="A97" s="43">
        <v>92</v>
      </c>
      <c r="B97" s="54"/>
      <c r="C97" s="55" t="s">
        <v>148</v>
      </c>
      <c r="D97" s="43" t="s">
        <v>74</v>
      </c>
      <c r="E97" s="55" t="s">
        <v>149</v>
      </c>
      <c r="F97" s="43" t="s">
        <v>95</v>
      </c>
      <c r="G97" s="52">
        <v>44927</v>
      </c>
      <c r="H97" s="43">
        <v>0</v>
      </c>
      <c r="I97" s="52">
        <v>45139</v>
      </c>
      <c r="J97" s="43">
        <v>5816</v>
      </c>
      <c r="K97" s="43">
        <v>5816</v>
      </c>
      <c r="L97" s="43">
        <v>7089</v>
      </c>
      <c r="M97" s="43">
        <v>7625</v>
      </c>
      <c r="N97" s="67">
        <f t="shared" si="35"/>
        <v>465.28</v>
      </c>
      <c r="O97" s="67">
        <f t="shared" si="36"/>
        <v>465.28</v>
      </c>
      <c r="P97" s="67">
        <f t="shared" si="27"/>
        <v>0</v>
      </c>
      <c r="Q97" s="67">
        <f t="shared" si="37"/>
        <v>141.78</v>
      </c>
      <c r="R97" s="43">
        <f t="shared" si="38"/>
        <v>152.5</v>
      </c>
      <c r="S97" s="43">
        <f t="shared" si="39"/>
        <v>10.72</v>
      </c>
      <c r="T97" s="67">
        <f t="shared" si="31"/>
        <v>29.08</v>
      </c>
      <c r="U97" s="67">
        <f t="shared" si="32"/>
        <v>29.08</v>
      </c>
      <c r="V97" s="67">
        <f t="shared" si="40"/>
        <v>0</v>
      </c>
      <c r="W97" s="67">
        <f t="shared" si="34"/>
        <v>10.72</v>
      </c>
      <c r="X97" s="43">
        <v>0</v>
      </c>
      <c r="Y97" s="43">
        <f t="shared" si="24"/>
        <v>8</v>
      </c>
      <c r="Z97" s="67">
        <f t="shared" si="42"/>
        <v>85.76</v>
      </c>
      <c r="AA97" s="43" t="s">
        <v>199</v>
      </c>
    </row>
    <row r="98" customHeight="1" spans="1:27">
      <c r="A98" s="43">
        <v>93</v>
      </c>
      <c r="B98" s="47"/>
      <c r="C98" s="55" t="s">
        <v>150</v>
      </c>
      <c r="D98" s="43" t="s">
        <v>74</v>
      </c>
      <c r="E98" s="55" t="s">
        <v>151</v>
      </c>
      <c r="F98" s="43" t="s">
        <v>95</v>
      </c>
      <c r="G98" s="52">
        <v>44927</v>
      </c>
      <c r="H98" s="43">
        <v>0</v>
      </c>
      <c r="I98" s="52">
        <v>45139</v>
      </c>
      <c r="J98" s="43">
        <v>5394</v>
      </c>
      <c r="K98" s="43">
        <v>5394</v>
      </c>
      <c r="L98" s="43">
        <v>7089</v>
      </c>
      <c r="M98" s="43">
        <v>7625</v>
      </c>
      <c r="N98" s="67">
        <f t="shared" si="35"/>
        <v>431.52</v>
      </c>
      <c r="O98" s="67">
        <f t="shared" si="36"/>
        <v>431.52</v>
      </c>
      <c r="P98" s="67">
        <f t="shared" si="27"/>
        <v>0</v>
      </c>
      <c r="Q98" s="67">
        <f t="shared" si="37"/>
        <v>141.78</v>
      </c>
      <c r="R98" s="43">
        <f t="shared" si="38"/>
        <v>152.5</v>
      </c>
      <c r="S98" s="43">
        <f t="shared" si="39"/>
        <v>10.72</v>
      </c>
      <c r="T98" s="67">
        <f t="shared" si="31"/>
        <v>26.97</v>
      </c>
      <c r="U98" s="67">
        <f t="shared" si="32"/>
        <v>26.97</v>
      </c>
      <c r="V98" s="67">
        <f t="shared" si="40"/>
        <v>0</v>
      </c>
      <c r="W98" s="67">
        <f t="shared" si="34"/>
        <v>10.72</v>
      </c>
      <c r="X98" s="43">
        <v>0</v>
      </c>
      <c r="Y98" s="43">
        <f t="shared" si="24"/>
        <v>8</v>
      </c>
      <c r="Z98" s="67">
        <f t="shared" si="42"/>
        <v>85.76</v>
      </c>
      <c r="AA98" s="43" t="s">
        <v>199</v>
      </c>
    </row>
    <row r="99" customHeight="1" spans="1:27">
      <c r="A99" s="43">
        <v>94</v>
      </c>
      <c r="B99" s="44" t="s">
        <v>152</v>
      </c>
      <c r="C99" s="55" t="s">
        <v>153</v>
      </c>
      <c r="D99" s="43" t="s">
        <v>74</v>
      </c>
      <c r="E99" s="55" t="s">
        <v>154</v>
      </c>
      <c r="F99" s="43" t="s">
        <v>95</v>
      </c>
      <c r="G99" s="52">
        <v>45078</v>
      </c>
      <c r="H99" s="43">
        <v>0</v>
      </c>
      <c r="I99" s="52">
        <v>45139</v>
      </c>
      <c r="J99" s="43">
        <v>5500</v>
      </c>
      <c r="K99" s="43">
        <v>5500</v>
      </c>
      <c r="L99" s="43">
        <v>7089</v>
      </c>
      <c r="M99" s="43">
        <v>7625</v>
      </c>
      <c r="N99" s="67">
        <f t="shared" si="35"/>
        <v>440</v>
      </c>
      <c r="O99" s="67">
        <f t="shared" si="36"/>
        <v>440</v>
      </c>
      <c r="P99" s="67">
        <f t="shared" si="27"/>
        <v>0</v>
      </c>
      <c r="Q99" s="67">
        <f t="shared" si="37"/>
        <v>141.78</v>
      </c>
      <c r="R99" s="43">
        <f t="shared" si="38"/>
        <v>152.5</v>
      </c>
      <c r="S99" s="43">
        <f t="shared" si="39"/>
        <v>10.72</v>
      </c>
      <c r="T99" s="67">
        <f t="shared" si="31"/>
        <v>27.5</v>
      </c>
      <c r="U99" s="67">
        <f t="shared" si="32"/>
        <v>27.5</v>
      </c>
      <c r="V99" s="67">
        <f t="shared" si="40"/>
        <v>0</v>
      </c>
      <c r="W99" s="67">
        <f t="shared" si="34"/>
        <v>10.72</v>
      </c>
      <c r="X99" s="43">
        <v>0</v>
      </c>
      <c r="Y99" s="43">
        <f t="shared" si="24"/>
        <v>3</v>
      </c>
      <c r="Z99" s="67">
        <f t="shared" si="42"/>
        <v>32.16</v>
      </c>
      <c r="AA99" s="43" t="s">
        <v>199</v>
      </c>
    </row>
    <row r="100" customHeight="1" spans="1:27">
      <c r="A100" s="43">
        <v>95</v>
      </c>
      <c r="B100" s="47"/>
      <c r="C100" s="55" t="s">
        <v>155</v>
      </c>
      <c r="D100" s="43" t="s">
        <v>64</v>
      </c>
      <c r="E100" s="55" t="s">
        <v>156</v>
      </c>
      <c r="F100" s="43" t="s">
        <v>95</v>
      </c>
      <c r="G100" s="52">
        <v>45139</v>
      </c>
      <c r="H100" s="43">
        <v>0</v>
      </c>
      <c r="I100" s="52">
        <v>45139</v>
      </c>
      <c r="J100" s="43">
        <v>5000</v>
      </c>
      <c r="K100" s="43">
        <v>5000</v>
      </c>
      <c r="L100" s="43">
        <v>7089</v>
      </c>
      <c r="M100" s="43">
        <v>7625</v>
      </c>
      <c r="N100" s="67">
        <f t="shared" si="35"/>
        <v>400</v>
      </c>
      <c r="O100" s="67">
        <f t="shared" si="36"/>
        <v>400</v>
      </c>
      <c r="P100" s="67">
        <f t="shared" si="27"/>
        <v>0</v>
      </c>
      <c r="Q100" s="67">
        <f t="shared" si="37"/>
        <v>141.78</v>
      </c>
      <c r="R100" s="43">
        <f t="shared" si="38"/>
        <v>152.5</v>
      </c>
      <c r="S100" s="43">
        <f t="shared" si="39"/>
        <v>10.72</v>
      </c>
      <c r="T100" s="67">
        <f t="shared" si="31"/>
        <v>25</v>
      </c>
      <c r="U100" s="67">
        <f t="shared" si="32"/>
        <v>25</v>
      </c>
      <c r="V100" s="67">
        <f t="shared" si="40"/>
        <v>0</v>
      </c>
      <c r="W100" s="67">
        <f t="shared" si="34"/>
        <v>10.72</v>
      </c>
      <c r="X100" s="43">
        <v>0</v>
      </c>
      <c r="Y100" s="43">
        <f t="shared" si="24"/>
        <v>1</v>
      </c>
      <c r="Z100" s="67">
        <f t="shared" si="42"/>
        <v>10.72</v>
      </c>
      <c r="AA100" s="43" t="s">
        <v>199</v>
      </c>
    </row>
    <row r="101" customHeight="1" spans="1:27">
      <c r="A101" s="43">
        <v>96</v>
      </c>
      <c r="B101" s="44" t="s">
        <v>68</v>
      </c>
      <c r="C101" s="55" t="s">
        <v>157</v>
      </c>
      <c r="D101" s="43" t="s">
        <v>74</v>
      </c>
      <c r="E101" s="55" t="s">
        <v>158</v>
      </c>
      <c r="F101" s="43" t="s">
        <v>95</v>
      </c>
      <c r="G101" s="52">
        <v>44927</v>
      </c>
      <c r="H101" s="52">
        <v>45108</v>
      </c>
      <c r="I101" s="52">
        <v>45139</v>
      </c>
      <c r="J101" s="43">
        <v>4253</v>
      </c>
      <c r="K101" s="43">
        <v>4575</v>
      </c>
      <c r="L101" s="43">
        <v>7089</v>
      </c>
      <c r="M101" s="43">
        <v>7625</v>
      </c>
      <c r="N101" s="67">
        <f t="shared" si="35"/>
        <v>340.24</v>
      </c>
      <c r="O101" s="67">
        <f t="shared" si="36"/>
        <v>366</v>
      </c>
      <c r="P101" s="67">
        <f t="shared" si="27"/>
        <v>25.76</v>
      </c>
      <c r="Q101" s="67">
        <f t="shared" si="37"/>
        <v>141.78</v>
      </c>
      <c r="R101" s="43">
        <f t="shared" si="38"/>
        <v>152.5</v>
      </c>
      <c r="S101" s="43">
        <f t="shared" si="39"/>
        <v>10.72</v>
      </c>
      <c r="T101" s="67">
        <f t="shared" si="31"/>
        <v>21.27</v>
      </c>
      <c r="U101" s="67">
        <f t="shared" si="32"/>
        <v>22.88</v>
      </c>
      <c r="V101" s="67">
        <f t="shared" si="40"/>
        <v>1.61</v>
      </c>
      <c r="W101" s="67">
        <f t="shared" si="34"/>
        <v>38.09</v>
      </c>
      <c r="X101" s="43">
        <f t="shared" ref="X101:X113" si="43">DATEDIF(G101,H101,"M")+1</f>
        <v>7</v>
      </c>
      <c r="Y101" s="43">
        <f t="shared" si="24"/>
        <v>8</v>
      </c>
      <c r="Z101" s="67">
        <f t="shared" si="42"/>
        <v>277.35</v>
      </c>
      <c r="AA101" s="43" t="s">
        <v>199</v>
      </c>
    </row>
    <row r="102" customHeight="1" spans="1:27">
      <c r="A102" s="43">
        <v>97</v>
      </c>
      <c r="B102" s="54"/>
      <c r="C102" s="56" t="s">
        <v>159</v>
      </c>
      <c r="D102" s="55" t="s">
        <v>64</v>
      </c>
      <c r="E102" s="43" t="s">
        <v>160</v>
      </c>
      <c r="F102" s="43" t="s">
        <v>95</v>
      </c>
      <c r="G102" s="52">
        <v>44927</v>
      </c>
      <c r="H102" s="52">
        <v>45108</v>
      </c>
      <c r="I102" s="52">
        <v>45139</v>
      </c>
      <c r="J102" s="43">
        <v>4381</v>
      </c>
      <c r="K102" s="43">
        <v>4575</v>
      </c>
      <c r="L102" s="43">
        <v>7089</v>
      </c>
      <c r="M102" s="43">
        <v>7625</v>
      </c>
      <c r="N102" s="67">
        <f t="shared" si="35"/>
        <v>350.48</v>
      </c>
      <c r="O102" s="67">
        <f t="shared" si="36"/>
        <v>366</v>
      </c>
      <c r="P102" s="67">
        <f t="shared" si="27"/>
        <v>15.52</v>
      </c>
      <c r="Q102" s="67">
        <f t="shared" si="37"/>
        <v>141.78</v>
      </c>
      <c r="R102" s="43">
        <f t="shared" si="38"/>
        <v>152.5</v>
      </c>
      <c r="S102" s="43">
        <f t="shared" si="39"/>
        <v>10.72</v>
      </c>
      <c r="T102" s="67">
        <f t="shared" si="31"/>
        <v>21.91</v>
      </c>
      <c r="U102" s="67">
        <f t="shared" si="32"/>
        <v>22.88</v>
      </c>
      <c r="V102" s="67">
        <f t="shared" si="40"/>
        <v>0.97</v>
      </c>
      <c r="W102" s="67">
        <f t="shared" si="34"/>
        <v>27.21</v>
      </c>
      <c r="X102" s="43">
        <f t="shared" si="43"/>
        <v>7</v>
      </c>
      <c r="Y102" s="43">
        <f t="shared" si="24"/>
        <v>8</v>
      </c>
      <c r="Z102" s="67">
        <f t="shared" si="42"/>
        <v>201.19</v>
      </c>
      <c r="AA102" s="43" t="s">
        <v>199</v>
      </c>
    </row>
    <row r="103" customHeight="1" spans="1:27">
      <c r="A103" s="43">
        <v>98</v>
      </c>
      <c r="B103" s="54"/>
      <c r="C103" s="56" t="s">
        <v>161</v>
      </c>
      <c r="D103" s="55" t="s">
        <v>64</v>
      </c>
      <c r="E103" s="43" t="s">
        <v>162</v>
      </c>
      <c r="F103" s="43" t="s">
        <v>95</v>
      </c>
      <c r="G103" s="52">
        <v>44927</v>
      </c>
      <c r="H103" s="52">
        <v>45108</v>
      </c>
      <c r="I103" s="52">
        <v>45139</v>
      </c>
      <c r="J103" s="43">
        <v>4401</v>
      </c>
      <c r="K103" s="43">
        <v>4575</v>
      </c>
      <c r="L103" s="43">
        <v>7089</v>
      </c>
      <c r="M103" s="43">
        <v>7625</v>
      </c>
      <c r="N103" s="67">
        <f t="shared" si="35"/>
        <v>352.08</v>
      </c>
      <c r="O103" s="67">
        <f t="shared" si="36"/>
        <v>366</v>
      </c>
      <c r="P103" s="67">
        <f t="shared" si="27"/>
        <v>13.92</v>
      </c>
      <c r="Q103" s="67">
        <f t="shared" si="37"/>
        <v>141.78</v>
      </c>
      <c r="R103" s="43">
        <f t="shared" si="38"/>
        <v>152.5</v>
      </c>
      <c r="S103" s="43">
        <f t="shared" si="39"/>
        <v>10.72</v>
      </c>
      <c r="T103" s="67">
        <f t="shared" si="31"/>
        <v>22.01</v>
      </c>
      <c r="U103" s="67">
        <f t="shared" si="32"/>
        <v>22.88</v>
      </c>
      <c r="V103" s="67">
        <f t="shared" si="40"/>
        <v>0.87</v>
      </c>
      <c r="W103" s="67">
        <f t="shared" si="34"/>
        <v>25.51</v>
      </c>
      <c r="X103" s="43">
        <f t="shared" si="43"/>
        <v>7</v>
      </c>
      <c r="Y103" s="43">
        <f t="shared" si="24"/>
        <v>8</v>
      </c>
      <c r="Z103" s="67">
        <f t="shared" si="42"/>
        <v>189.29</v>
      </c>
      <c r="AA103" s="43" t="s">
        <v>199</v>
      </c>
    </row>
    <row r="104" customHeight="1" spans="1:27">
      <c r="A104" s="43">
        <v>99</v>
      </c>
      <c r="B104" s="54"/>
      <c r="C104" s="43" t="s">
        <v>163</v>
      </c>
      <c r="D104" s="43" t="s">
        <v>74</v>
      </c>
      <c r="E104" s="43" t="s">
        <v>164</v>
      </c>
      <c r="F104" s="43" t="s">
        <v>95</v>
      </c>
      <c r="G104" s="52">
        <v>44927</v>
      </c>
      <c r="H104" s="52">
        <v>45108</v>
      </c>
      <c r="I104" s="52">
        <v>45139</v>
      </c>
      <c r="J104" s="43">
        <v>4300</v>
      </c>
      <c r="K104" s="43">
        <v>4575</v>
      </c>
      <c r="L104" s="43">
        <v>7089</v>
      </c>
      <c r="M104" s="43">
        <v>7625</v>
      </c>
      <c r="N104" s="67">
        <f t="shared" si="35"/>
        <v>344</v>
      </c>
      <c r="O104" s="67">
        <f t="shared" si="36"/>
        <v>366</v>
      </c>
      <c r="P104" s="67">
        <f t="shared" si="27"/>
        <v>22</v>
      </c>
      <c r="Q104" s="67">
        <f t="shared" si="37"/>
        <v>141.78</v>
      </c>
      <c r="R104" s="43">
        <f t="shared" si="38"/>
        <v>152.5</v>
      </c>
      <c r="S104" s="43">
        <f t="shared" si="39"/>
        <v>10.72</v>
      </c>
      <c r="T104" s="67">
        <f t="shared" si="31"/>
        <v>21.5</v>
      </c>
      <c r="U104" s="67">
        <f t="shared" si="32"/>
        <v>22.88</v>
      </c>
      <c r="V104" s="67">
        <f t="shared" si="40"/>
        <v>1.38</v>
      </c>
      <c r="W104" s="67">
        <f t="shared" si="34"/>
        <v>34.1</v>
      </c>
      <c r="X104" s="43">
        <f t="shared" si="43"/>
        <v>7</v>
      </c>
      <c r="Y104" s="43">
        <f t="shared" si="24"/>
        <v>8</v>
      </c>
      <c r="Z104" s="67">
        <f t="shared" si="42"/>
        <v>249.42</v>
      </c>
      <c r="AA104" s="43" t="s">
        <v>199</v>
      </c>
    </row>
    <row r="105" customHeight="1" spans="1:27">
      <c r="A105" s="43">
        <v>100</v>
      </c>
      <c r="B105" s="54"/>
      <c r="C105" s="43" t="s">
        <v>165</v>
      </c>
      <c r="D105" s="43" t="s">
        <v>64</v>
      </c>
      <c r="E105" s="43" t="s">
        <v>166</v>
      </c>
      <c r="F105" s="43" t="s">
        <v>95</v>
      </c>
      <c r="G105" s="52">
        <v>44927</v>
      </c>
      <c r="H105" s="52">
        <v>45108</v>
      </c>
      <c r="I105" s="52">
        <v>45139</v>
      </c>
      <c r="J105" s="43">
        <v>4253</v>
      </c>
      <c r="K105" s="43">
        <v>4575</v>
      </c>
      <c r="L105" s="43">
        <v>7089</v>
      </c>
      <c r="M105" s="43">
        <v>7625</v>
      </c>
      <c r="N105" s="67">
        <f t="shared" si="35"/>
        <v>340.24</v>
      </c>
      <c r="O105" s="67">
        <f t="shared" si="36"/>
        <v>366</v>
      </c>
      <c r="P105" s="67">
        <f t="shared" si="27"/>
        <v>25.76</v>
      </c>
      <c r="Q105" s="67">
        <f t="shared" si="37"/>
        <v>141.78</v>
      </c>
      <c r="R105" s="43">
        <f t="shared" si="38"/>
        <v>152.5</v>
      </c>
      <c r="S105" s="43">
        <f t="shared" si="39"/>
        <v>10.72</v>
      </c>
      <c r="T105" s="67">
        <f t="shared" si="31"/>
        <v>21.27</v>
      </c>
      <c r="U105" s="67">
        <f t="shared" si="32"/>
        <v>22.88</v>
      </c>
      <c r="V105" s="67">
        <f t="shared" si="40"/>
        <v>1.61</v>
      </c>
      <c r="W105" s="67">
        <f t="shared" si="34"/>
        <v>38.09</v>
      </c>
      <c r="X105" s="43">
        <f t="shared" si="43"/>
        <v>7</v>
      </c>
      <c r="Y105" s="43">
        <f t="shared" si="24"/>
        <v>8</v>
      </c>
      <c r="Z105" s="67">
        <f t="shared" si="42"/>
        <v>277.35</v>
      </c>
      <c r="AA105" s="43" t="s">
        <v>199</v>
      </c>
    </row>
    <row r="106" customHeight="1" spans="1:27">
      <c r="A106" s="43">
        <v>101</v>
      </c>
      <c r="B106" s="54"/>
      <c r="C106" s="55" t="s">
        <v>167</v>
      </c>
      <c r="D106" s="43" t="s">
        <v>74</v>
      </c>
      <c r="E106" s="55" t="s">
        <v>168</v>
      </c>
      <c r="F106" s="43" t="s">
        <v>95</v>
      </c>
      <c r="G106" s="52">
        <v>44927</v>
      </c>
      <c r="H106" s="52">
        <v>45108</v>
      </c>
      <c r="I106" s="52">
        <v>45139</v>
      </c>
      <c r="J106" s="43">
        <v>4983</v>
      </c>
      <c r="K106" s="43">
        <v>4983</v>
      </c>
      <c r="L106" s="43">
        <v>7089</v>
      </c>
      <c r="M106" s="43">
        <v>7625</v>
      </c>
      <c r="N106" s="67">
        <f t="shared" si="35"/>
        <v>398.64</v>
      </c>
      <c r="O106" s="67">
        <f t="shared" si="36"/>
        <v>398.64</v>
      </c>
      <c r="P106" s="67">
        <f t="shared" si="27"/>
        <v>0</v>
      </c>
      <c r="Q106" s="67">
        <f t="shared" si="37"/>
        <v>141.78</v>
      </c>
      <c r="R106" s="43">
        <f t="shared" si="38"/>
        <v>152.5</v>
      </c>
      <c r="S106" s="43">
        <f t="shared" si="39"/>
        <v>10.72</v>
      </c>
      <c r="T106" s="67">
        <f t="shared" si="31"/>
        <v>24.92</v>
      </c>
      <c r="U106" s="67">
        <f t="shared" si="32"/>
        <v>24.92</v>
      </c>
      <c r="V106" s="67">
        <f t="shared" si="40"/>
        <v>0</v>
      </c>
      <c r="W106" s="67">
        <f t="shared" si="34"/>
        <v>10.72</v>
      </c>
      <c r="X106" s="43">
        <f t="shared" si="43"/>
        <v>7</v>
      </c>
      <c r="Y106" s="43">
        <f t="shared" si="24"/>
        <v>8</v>
      </c>
      <c r="Z106" s="67">
        <f t="shared" si="42"/>
        <v>85.76</v>
      </c>
      <c r="AA106" s="43" t="s">
        <v>199</v>
      </c>
    </row>
    <row r="107" customHeight="1" spans="1:27">
      <c r="A107" s="43">
        <v>102</v>
      </c>
      <c r="B107" s="54"/>
      <c r="C107" s="55" t="s">
        <v>169</v>
      </c>
      <c r="D107" s="43" t="s">
        <v>64</v>
      </c>
      <c r="E107" s="55" t="s">
        <v>170</v>
      </c>
      <c r="F107" s="43" t="s">
        <v>95</v>
      </c>
      <c r="G107" s="52">
        <v>44927</v>
      </c>
      <c r="H107" s="52">
        <v>45108</v>
      </c>
      <c r="I107" s="52">
        <v>45139</v>
      </c>
      <c r="J107" s="43">
        <v>7089</v>
      </c>
      <c r="K107" s="43">
        <v>7089</v>
      </c>
      <c r="L107" s="43">
        <v>7089</v>
      </c>
      <c r="M107" s="43">
        <v>7625</v>
      </c>
      <c r="N107" s="67">
        <f t="shared" si="35"/>
        <v>567.12</v>
      </c>
      <c r="O107" s="67">
        <f t="shared" si="36"/>
        <v>567.12</v>
      </c>
      <c r="P107" s="67">
        <f t="shared" si="27"/>
        <v>0</v>
      </c>
      <c r="Q107" s="67">
        <f t="shared" si="37"/>
        <v>141.78</v>
      </c>
      <c r="R107" s="43">
        <f t="shared" si="38"/>
        <v>152.5</v>
      </c>
      <c r="S107" s="43">
        <f t="shared" si="39"/>
        <v>10.72</v>
      </c>
      <c r="T107" s="67">
        <f t="shared" si="31"/>
        <v>35.45</v>
      </c>
      <c r="U107" s="67">
        <f t="shared" si="32"/>
        <v>35.45</v>
      </c>
      <c r="V107" s="67">
        <f t="shared" si="40"/>
        <v>0</v>
      </c>
      <c r="W107" s="67">
        <f t="shared" si="34"/>
        <v>10.72</v>
      </c>
      <c r="X107" s="43">
        <f t="shared" si="43"/>
        <v>7</v>
      </c>
      <c r="Y107" s="43">
        <f t="shared" si="24"/>
        <v>8</v>
      </c>
      <c r="Z107" s="67">
        <f t="shared" si="42"/>
        <v>85.76</v>
      </c>
      <c r="AA107" s="43" t="s">
        <v>199</v>
      </c>
    </row>
    <row r="108" customHeight="1" spans="1:27">
      <c r="A108" s="43">
        <v>103</v>
      </c>
      <c r="B108" s="54"/>
      <c r="C108" s="55" t="s">
        <v>171</v>
      </c>
      <c r="D108" s="43" t="s">
        <v>74</v>
      </c>
      <c r="E108" s="55" t="s">
        <v>172</v>
      </c>
      <c r="F108" s="43" t="s">
        <v>95</v>
      </c>
      <c r="G108" s="52">
        <v>44958</v>
      </c>
      <c r="H108" s="52">
        <v>45108</v>
      </c>
      <c r="I108" s="52">
        <v>45139</v>
      </c>
      <c r="J108" s="43">
        <v>5136</v>
      </c>
      <c r="K108" s="43">
        <v>5136</v>
      </c>
      <c r="L108" s="43">
        <v>7089</v>
      </c>
      <c r="M108" s="43">
        <v>7625</v>
      </c>
      <c r="N108" s="67">
        <f t="shared" si="35"/>
        <v>410.88</v>
      </c>
      <c r="O108" s="67">
        <f t="shared" si="36"/>
        <v>410.88</v>
      </c>
      <c r="P108" s="67">
        <f t="shared" si="27"/>
        <v>0</v>
      </c>
      <c r="Q108" s="67">
        <f t="shared" si="37"/>
        <v>141.78</v>
      </c>
      <c r="R108" s="43">
        <f t="shared" si="38"/>
        <v>152.5</v>
      </c>
      <c r="S108" s="43">
        <f t="shared" si="39"/>
        <v>10.72</v>
      </c>
      <c r="T108" s="67">
        <f t="shared" si="31"/>
        <v>25.68</v>
      </c>
      <c r="U108" s="67">
        <f t="shared" si="32"/>
        <v>25.68</v>
      </c>
      <c r="V108" s="67">
        <f t="shared" si="40"/>
        <v>0</v>
      </c>
      <c r="W108" s="67">
        <f t="shared" si="34"/>
        <v>10.72</v>
      </c>
      <c r="X108" s="43">
        <f t="shared" si="43"/>
        <v>6</v>
      </c>
      <c r="Y108" s="43">
        <f t="shared" si="24"/>
        <v>7</v>
      </c>
      <c r="Z108" s="67">
        <f t="shared" si="42"/>
        <v>75.04</v>
      </c>
      <c r="AA108" s="43" t="s">
        <v>199</v>
      </c>
    </row>
    <row r="109" customHeight="1" spans="1:27">
      <c r="A109" s="43">
        <v>104</v>
      </c>
      <c r="B109" s="54"/>
      <c r="C109" s="43" t="s">
        <v>173</v>
      </c>
      <c r="D109" s="55" t="s">
        <v>64</v>
      </c>
      <c r="E109" s="43" t="s">
        <v>174</v>
      </c>
      <c r="F109" s="43" t="s">
        <v>95</v>
      </c>
      <c r="G109" s="52">
        <v>44958</v>
      </c>
      <c r="H109" s="52">
        <v>45108</v>
      </c>
      <c r="I109" s="52">
        <v>45139</v>
      </c>
      <c r="J109" s="43">
        <v>7089</v>
      </c>
      <c r="K109" s="43">
        <v>7543</v>
      </c>
      <c r="L109" s="43">
        <v>7089</v>
      </c>
      <c r="M109" s="43">
        <v>7625</v>
      </c>
      <c r="N109" s="67">
        <f t="shared" si="35"/>
        <v>567.12</v>
      </c>
      <c r="O109" s="67">
        <f t="shared" si="36"/>
        <v>603.44</v>
      </c>
      <c r="P109" s="67">
        <f t="shared" si="27"/>
        <v>36.3200000000001</v>
      </c>
      <c r="Q109" s="67">
        <f t="shared" si="37"/>
        <v>141.78</v>
      </c>
      <c r="R109" s="43">
        <f t="shared" si="38"/>
        <v>152.5</v>
      </c>
      <c r="S109" s="43">
        <f t="shared" si="39"/>
        <v>10.72</v>
      </c>
      <c r="T109" s="67">
        <f t="shared" si="31"/>
        <v>35.45</v>
      </c>
      <c r="U109" s="67">
        <f t="shared" si="32"/>
        <v>37.72</v>
      </c>
      <c r="V109" s="67">
        <f t="shared" si="40"/>
        <v>2.27</v>
      </c>
      <c r="W109" s="67">
        <f t="shared" si="34"/>
        <v>49.31</v>
      </c>
      <c r="X109" s="43">
        <f t="shared" si="43"/>
        <v>6</v>
      </c>
      <c r="Y109" s="43">
        <f t="shared" si="24"/>
        <v>7</v>
      </c>
      <c r="Z109" s="67">
        <f t="shared" si="42"/>
        <v>306.58</v>
      </c>
      <c r="AA109" s="43" t="s">
        <v>199</v>
      </c>
    </row>
    <row r="110" customHeight="1" spans="1:27">
      <c r="A110" s="43">
        <v>105</v>
      </c>
      <c r="B110" s="54"/>
      <c r="C110" s="43" t="s">
        <v>175</v>
      </c>
      <c r="D110" s="55" t="s">
        <v>64</v>
      </c>
      <c r="E110" s="43" t="s">
        <v>176</v>
      </c>
      <c r="F110" s="43" t="s">
        <v>95</v>
      </c>
      <c r="G110" s="52">
        <v>45017</v>
      </c>
      <c r="H110" s="52">
        <v>45108</v>
      </c>
      <c r="I110" s="52">
        <v>45139</v>
      </c>
      <c r="J110" s="43">
        <v>5216</v>
      </c>
      <c r="K110" s="43">
        <v>5216</v>
      </c>
      <c r="L110" s="43">
        <v>7089</v>
      </c>
      <c r="M110" s="43">
        <v>7625</v>
      </c>
      <c r="N110" s="67">
        <f t="shared" si="35"/>
        <v>417.28</v>
      </c>
      <c r="O110" s="67">
        <f t="shared" si="36"/>
        <v>417.28</v>
      </c>
      <c r="P110" s="67">
        <f t="shared" si="27"/>
        <v>0</v>
      </c>
      <c r="Q110" s="67">
        <f t="shared" si="37"/>
        <v>141.78</v>
      </c>
      <c r="R110" s="43">
        <f t="shared" si="38"/>
        <v>152.5</v>
      </c>
      <c r="S110" s="43">
        <f t="shared" si="39"/>
        <v>10.72</v>
      </c>
      <c r="T110" s="67">
        <f t="shared" si="31"/>
        <v>26.08</v>
      </c>
      <c r="U110" s="67">
        <f t="shared" si="32"/>
        <v>26.08</v>
      </c>
      <c r="V110" s="67">
        <f t="shared" si="40"/>
        <v>0</v>
      </c>
      <c r="W110" s="67">
        <f t="shared" si="34"/>
        <v>10.72</v>
      </c>
      <c r="X110" s="43">
        <f t="shared" si="43"/>
        <v>4</v>
      </c>
      <c r="Y110" s="43">
        <f t="shared" si="24"/>
        <v>5</v>
      </c>
      <c r="Z110" s="67">
        <f t="shared" si="42"/>
        <v>53.6</v>
      </c>
      <c r="AA110" s="43" t="s">
        <v>199</v>
      </c>
    </row>
    <row r="111" customHeight="1" spans="1:27">
      <c r="A111" s="43">
        <v>106</v>
      </c>
      <c r="B111" s="54"/>
      <c r="C111" s="56" t="s">
        <v>177</v>
      </c>
      <c r="D111" s="43" t="s">
        <v>64</v>
      </c>
      <c r="E111" s="56" t="s">
        <v>178</v>
      </c>
      <c r="F111" s="43" t="s">
        <v>95</v>
      </c>
      <c r="G111" s="52">
        <v>45017</v>
      </c>
      <c r="H111" s="52">
        <v>45108</v>
      </c>
      <c r="I111" s="52">
        <v>45139</v>
      </c>
      <c r="J111" s="43">
        <v>4948</v>
      </c>
      <c r="K111" s="43">
        <v>4948</v>
      </c>
      <c r="L111" s="43">
        <v>7089</v>
      </c>
      <c r="M111" s="43">
        <v>7625</v>
      </c>
      <c r="N111" s="67">
        <f t="shared" si="35"/>
        <v>395.84</v>
      </c>
      <c r="O111" s="67">
        <f t="shared" si="36"/>
        <v>395.84</v>
      </c>
      <c r="P111" s="67">
        <f t="shared" si="27"/>
        <v>0</v>
      </c>
      <c r="Q111" s="67">
        <f t="shared" si="37"/>
        <v>141.78</v>
      </c>
      <c r="R111" s="43">
        <f t="shared" si="38"/>
        <v>152.5</v>
      </c>
      <c r="S111" s="43">
        <f t="shared" si="39"/>
        <v>10.72</v>
      </c>
      <c r="T111" s="67">
        <f t="shared" si="31"/>
        <v>24.74</v>
      </c>
      <c r="U111" s="67">
        <f t="shared" si="32"/>
        <v>24.74</v>
      </c>
      <c r="V111" s="67">
        <f t="shared" si="40"/>
        <v>0</v>
      </c>
      <c r="W111" s="67">
        <f t="shared" si="34"/>
        <v>10.72</v>
      </c>
      <c r="X111" s="43">
        <f t="shared" si="43"/>
        <v>4</v>
      </c>
      <c r="Y111" s="43">
        <f t="shared" si="24"/>
        <v>5</v>
      </c>
      <c r="Z111" s="67">
        <f t="shared" si="42"/>
        <v>53.6</v>
      </c>
      <c r="AA111" s="43" t="s">
        <v>199</v>
      </c>
    </row>
    <row r="112" customHeight="1" spans="1:27">
      <c r="A112" s="43">
        <v>107</v>
      </c>
      <c r="B112" s="54"/>
      <c r="C112" s="56" t="s">
        <v>179</v>
      </c>
      <c r="D112" s="56" t="s">
        <v>74</v>
      </c>
      <c r="E112" s="56" t="s">
        <v>180</v>
      </c>
      <c r="F112" s="43" t="s">
        <v>95</v>
      </c>
      <c r="G112" s="52">
        <v>45047</v>
      </c>
      <c r="H112" s="52">
        <v>45108</v>
      </c>
      <c r="I112" s="52">
        <v>45139</v>
      </c>
      <c r="J112" s="43">
        <v>4714</v>
      </c>
      <c r="K112" s="43">
        <v>4714</v>
      </c>
      <c r="L112" s="43">
        <v>7089</v>
      </c>
      <c r="M112" s="43">
        <v>7625</v>
      </c>
      <c r="N112" s="67">
        <f t="shared" si="35"/>
        <v>377.12</v>
      </c>
      <c r="O112" s="67">
        <f t="shared" si="36"/>
        <v>377.12</v>
      </c>
      <c r="P112" s="67">
        <f t="shared" si="27"/>
        <v>0</v>
      </c>
      <c r="Q112" s="67">
        <f t="shared" si="37"/>
        <v>141.78</v>
      </c>
      <c r="R112" s="43">
        <f t="shared" si="38"/>
        <v>152.5</v>
      </c>
      <c r="S112" s="43">
        <f t="shared" si="39"/>
        <v>10.72</v>
      </c>
      <c r="T112" s="67">
        <f t="shared" si="31"/>
        <v>23.57</v>
      </c>
      <c r="U112" s="67">
        <f t="shared" si="32"/>
        <v>23.57</v>
      </c>
      <c r="V112" s="67">
        <f t="shared" si="40"/>
        <v>0</v>
      </c>
      <c r="W112" s="67">
        <f t="shared" si="34"/>
        <v>10.72</v>
      </c>
      <c r="X112" s="43">
        <f t="shared" si="43"/>
        <v>3</v>
      </c>
      <c r="Y112" s="43">
        <f t="shared" si="24"/>
        <v>4</v>
      </c>
      <c r="Z112" s="67">
        <f t="shared" si="42"/>
        <v>42.88</v>
      </c>
      <c r="AA112" s="43" t="s">
        <v>199</v>
      </c>
    </row>
    <row r="113" customHeight="1" spans="1:27">
      <c r="A113" s="43">
        <v>108</v>
      </c>
      <c r="B113" s="54"/>
      <c r="C113" s="56" t="s">
        <v>181</v>
      </c>
      <c r="D113" s="43" t="s">
        <v>64</v>
      </c>
      <c r="E113" s="56" t="s">
        <v>182</v>
      </c>
      <c r="F113" s="43" t="s">
        <v>95</v>
      </c>
      <c r="G113" s="52">
        <v>45047</v>
      </c>
      <c r="H113" s="52">
        <v>45108</v>
      </c>
      <c r="I113" s="52">
        <v>45139</v>
      </c>
      <c r="J113" s="43">
        <v>5000</v>
      </c>
      <c r="K113" s="43">
        <v>5000</v>
      </c>
      <c r="L113" s="43">
        <v>7089</v>
      </c>
      <c r="M113" s="43">
        <v>7625</v>
      </c>
      <c r="N113" s="67">
        <f t="shared" si="35"/>
        <v>400</v>
      </c>
      <c r="O113" s="67">
        <f t="shared" si="36"/>
        <v>400</v>
      </c>
      <c r="P113" s="67">
        <f t="shared" si="27"/>
        <v>0</v>
      </c>
      <c r="Q113" s="67">
        <f t="shared" si="37"/>
        <v>141.78</v>
      </c>
      <c r="R113" s="43">
        <f t="shared" si="38"/>
        <v>152.5</v>
      </c>
      <c r="S113" s="43">
        <f t="shared" si="39"/>
        <v>10.72</v>
      </c>
      <c r="T113" s="67">
        <f t="shared" si="31"/>
        <v>25</v>
      </c>
      <c r="U113" s="67">
        <f t="shared" si="32"/>
        <v>25</v>
      </c>
      <c r="V113" s="67">
        <f t="shared" si="40"/>
        <v>0</v>
      </c>
      <c r="W113" s="67">
        <f t="shared" si="34"/>
        <v>10.72</v>
      </c>
      <c r="X113" s="43">
        <f t="shared" si="43"/>
        <v>3</v>
      </c>
      <c r="Y113" s="43">
        <f t="shared" si="24"/>
        <v>4</v>
      </c>
      <c r="Z113" s="67">
        <f t="shared" si="42"/>
        <v>42.88</v>
      </c>
      <c r="AA113" s="43" t="s">
        <v>199</v>
      </c>
    </row>
    <row r="114" customHeight="1" spans="1:27">
      <c r="A114" s="43">
        <v>109</v>
      </c>
      <c r="B114" s="54"/>
      <c r="C114" s="58" t="s">
        <v>183</v>
      </c>
      <c r="D114" s="44" t="s">
        <v>64</v>
      </c>
      <c r="E114" s="44" t="s">
        <v>184</v>
      </c>
      <c r="F114" s="43" t="s">
        <v>95</v>
      </c>
      <c r="G114" s="52">
        <v>45139</v>
      </c>
      <c r="H114" s="57">
        <v>0</v>
      </c>
      <c r="I114" s="52">
        <v>45139</v>
      </c>
      <c r="J114" s="43">
        <v>5000</v>
      </c>
      <c r="K114" s="43">
        <v>5000</v>
      </c>
      <c r="L114" s="43">
        <v>7089</v>
      </c>
      <c r="M114" s="43">
        <v>7625</v>
      </c>
      <c r="N114" s="67">
        <f t="shared" si="35"/>
        <v>400</v>
      </c>
      <c r="O114" s="67">
        <f t="shared" si="36"/>
        <v>400</v>
      </c>
      <c r="P114" s="67">
        <f t="shared" si="27"/>
        <v>0</v>
      </c>
      <c r="Q114" s="67">
        <f t="shared" si="37"/>
        <v>141.78</v>
      </c>
      <c r="R114" s="43">
        <f t="shared" si="38"/>
        <v>152.5</v>
      </c>
      <c r="S114" s="43">
        <f t="shared" si="39"/>
        <v>10.72</v>
      </c>
      <c r="T114" s="67">
        <f t="shared" si="31"/>
        <v>25</v>
      </c>
      <c r="U114" s="67">
        <f t="shared" si="32"/>
        <v>25</v>
      </c>
      <c r="V114" s="67">
        <f t="shared" si="40"/>
        <v>0</v>
      </c>
      <c r="W114" s="67">
        <f t="shared" si="34"/>
        <v>10.72</v>
      </c>
      <c r="X114" s="43">
        <v>0</v>
      </c>
      <c r="Y114" s="43">
        <f t="shared" si="24"/>
        <v>1</v>
      </c>
      <c r="Z114" s="67">
        <f t="shared" si="42"/>
        <v>10.72</v>
      </c>
      <c r="AA114" s="43" t="s">
        <v>199</v>
      </c>
    </row>
    <row r="115" customHeight="1" spans="1:27">
      <c r="A115" s="43">
        <v>110</v>
      </c>
      <c r="B115" s="54"/>
      <c r="C115" s="43" t="s">
        <v>185</v>
      </c>
      <c r="D115" s="43" t="s">
        <v>74</v>
      </c>
      <c r="E115" s="55" t="s">
        <v>186</v>
      </c>
      <c r="F115" s="43" t="s">
        <v>95</v>
      </c>
      <c r="G115" s="52">
        <v>45139</v>
      </c>
      <c r="H115" s="57">
        <v>0</v>
      </c>
      <c r="I115" s="52">
        <v>45139</v>
      </c>
      <c r="J115" s="43">
        <v>5000</v>
      </c>
      <c r="K115" s="43">
        <v>5000</v>
      </c>
      <c r="L115" s="43">
        <v>7089</v>
      </c>
      <c r="M115" s="43">
        <v>7625</v>
      </c>
      <c r="N115" s="67">
        <f t="shared" si="35"/>
        <v>400</v>
      </c>
      <c r="O115" s="67">
        <f t="shared" si="36"/>
        <v>400</v>
      </c>
      <c r="P115" s="67">
        <f t="shared" si="27"/>
        <v>0</v>
      </c>
      <c r="Q115" s="67">
        <f t="shared" si="37"/>
        <v>141.78</v>
      </c>
      <c r="R115" s="43">
        <f t="shared" si="38"/>
        <v>152.5</v>
      </c>
      <c r="S115" s="43">
        <f t="shared" si="39"/>
        <v>10.72</v>
      </c>
      <c r="T115" s="67">
        <f t="shared" si="31"/>
        <v>25</v>
      </c>
      <c r="U115" s="67">
        <f t="shared" si="32"/>
        <v>25</v>
      </c>
      <c r="V115" s="67">
        <f t="shared" si="40"/>
        <v>0</v>
      </c>
      <c r="W115" s="67">
        <f t="shared" si="34"/>
        <v>10.72</v>
      </c>
      <c r="X115" s="43">
        <v>0</v>
      </c>
      <c r="Y115" s="43">
        <f t="shared" ref="Y115:Y121" si="44">DATEDIF(G115,I115,"M")+1</f>
        <v>1</v>
      </c>
      <c r="Z115" s="67">
        <f t="shared" si="42"/>
        <v>10.72</v>
      </c>
      <c r="AA115" s="43" t="s">
        <v>199</v>
      </c>
    </row>
    <row r="116" customHeight="1" spans="1:27">
      <c r="A116" s="43">
        <v>111</v>
      </c>
      <c r="B116" s="54"/>
      <c r="C116" s="43" t="s">
        <v>187</v>
      </c>
      <c r="D116" s="43" t="s">
        <v>74</v>
      </c>
      <c r="E116" s="43" t="s">
        <v>188</v>
      </c>
      <c r="F116" s="43" t="s">
        <v>95</v>
      </c>
      <c r="G116" s="52">
        <v>45139</v>
      </c>
      <c r="H116" s="57">
        <v>0</v>
      </c>
      <c r="I116" s="52">
        <v>45139</v>
      </c>
      <c r="J116" s="43">
        <v>5000</v>
      </c>
      <c r="K116" s="43">
        <v>5000</v>
      </c>
      <c r="L116" s="43">
        <v>7089</v>
      </c>
      <c r="M116" s="43">
        <v>7625</v>
      </c>
      <c r="N116" s="67">
        <f t="shared" si="35"/>
        <v>400</v>
      </c>
      <c r="O116" s="67">
        <f t="shared" si="36"/>
        <v>400</v>
      </c>
      <c r="P116" s="67">
        <f t="shared" si="27"/>
        <v>0</v>
      </c>
      <c r="Q116" s="67">
        <f t="shared" si="37"/>
        <v>141.78</v>
      </c>
      <c r="R116" s="43">
        <f t="shared" si="38"/>
        <v>152.5</v>
      </c>
      <c r="S116" s="43">
        <f t="shared" si="39"/>
        <v>10.72</v>
      </c>
      <c r="T116" s="67">
        <f t="shared" si="31"/>
        <v>25</v>
      </c>
      <c r="U116" s="67">
        <f t="shared" si="32"/>
        <v>25</v>
      </c>
      <c r="V116" s="67">
        <f t="shared" si="40"/>
        <v>0</v>
      </c>
      <c r="W116" s="67">
        <f t="shared" si="34"/>
        <v>10.72</v>
      </c>
      <c r="X116" s="43">
        <v>0</v>
      </c>
      <c r="Y116" s="43">
        <f t="shared" si="44"/>
        <v>1</v>
      </c>
      <c r="Z116" s="67">
        <f t="shared" si="42"/>
        <v>10.72</v>
      </c>
      <c r="AA116" s="43" t="s">
        <v>199</v>
      </c>
    </row>
    <row r="117" customHeight="1" spans="1:27">
      <c r="A117" s="43">
        <v>112</v>
      </c>
      <c r="B117" s="54"/>
      <c r="C117" s="43" t="s">
        <v>189</v>
      </c>
      <c r="D117" s="43" t="s">
        <v>64</v>
      </c>
      <c r="E117" s="43" t="s">
        <v>190</v>
      </c>
      <c r="F117" s="43" t="s">
        <v>95</v>
      </c>
      <c r="G117" s="52">
        <v>45139</v>
      </c>
      <c r="H117" s="57">
        <v>0</v>
      </c>
      <c r="I117" s="52">
        <v>45139</v>
      </c>
      <c r="J117" s="43">
        <v>5000</v>
      </c>
      <c r="K117" s="43">
        <v>5000</v>
      </c>
      <c r="L117" s="43">
        <v>7089</v>
      </c>
      <c r="M117" s="43">
        <v>7625</v>
      </c>
      <c r="N117" s="67">
        <f t="shared" si="35"/>
        <v>400</v>
      </c>
      <c r="O117" s="67">
        <f t="shared" si="36"/>
        <v>400</v>
      </c>
      <c r="P117" s="67">
        <f t="shared" si="27"/>
        <v>0</v>
      </c>
      <c r="Q117" s="67">
        <f t="shared" si="37"/>
        <v>141.78</v>
      </c>
      <c r="R117" s="43">
        <f t="shared" si="38"/>
        <v>152.5</v>
      </c>
      <c r="S117" s="43">
        <f t="shared" si="39"/>
        <v>10.72</v>
      </c>
      <c r="T117" s="67">
        <f t="shared" si="31"/>
        <v>25</v>
      </c>
      <c r="U117" s="67">
        <f t="shared" si="32"/>
        <v>25</v>
      </c>
      <c r="V117" s="67">
        <f t="shared" si="40"/>
        <v>0</v>
      </c>
      <c r="W117" s="67">
        <f t="shared" si="34"/>
        <v>10.72</v>
      </c>
      <c r="X117" s="43">
        <v>0</v>
      </c>
      <c r="Y117" s="43">
        <f t="shared" si="44"/>
        <v>1</v>
      </c>
      <c r="Z117" s="67">
        <f t="shared" si="42"/>
        <v>10.72</v>
      </c>
      <c r="AA117" s="43" t="s">
        <v>199</v>
      </c>
    </row>
    <row r="118" customHeight="1" spans="1:27">
      <c r="A118" s="43">
        <v>113</v>
      </c>
      <c r="B118" s="54"/>
      <c r="C118" s="43" t="s">
        <v>191</v>
      </c>
      <c r="D118" s="43" t="s">
        <v>74</v>
      </c>
      <c r="E118" s="55" t="s">
        <v>192</v>
      </c>
      <c r="F118" s="43" t="s">
        <v>95</v>
      </c>
      <c r="G118" s="52">
        <v>45139</v>
      </c>
      <c r="H118" s="57">
        <v>0</v>
      </c>
      <c r="I118" s="52">
        <v>45139</v>
      </c>
      <c r="J118" s="43">
        <v>6000</v>
      </c>
      <c r="K118" s="43">
        <v>6000</v>
      </c>
      <c r="L118" s="43">
        <v>7089</v>
      </c>
      <c r="M118" s="43">
        <v>7625</v>
      </c>
      <c r="N118" s="67">
        <f t="shared" si="35"/>
        <v>480</v>
      </c>
      <c r="O118" s="67">
        <f t="shared" si="36"/>
        <v>480</v>
      </c>
      <c r="P118" s="67">
        <f t="shared" ref="P118:P121" si="45">O118-N118</f>
        <v>0</v>
      </c>
      <c r="Q118" s="67">
        <f t="shared" si="37"/>
        <v>141.78</v>
      </c>
      <c r="R118" s="43">
        <f t="shared" si="38"/>
        <v>152.5</v>
      </c>
      <c r="S118" s="43">
        <f t="shared" si="39"/>
        <v>10.72</v>
      </c>
      <c r="T118" s="67">
        <f t="shared" ref="T118:T121" si="46">ROUND(J118*0.5%,2)</f>
        <v>30</v>
      </c>
      <c r="U118" s="67">
        <f t="shared" ref="U118:U121" si="47">ROUND(K118*0.5%,2)</f>
        <v>30</v>
      </c>
      <c r="V118" s="67">
        <f t="shared" si="40"/>
        <v>0</v>
      </c>
      <c r="W118" s="67">
        <f t="shared" ref="W118:W121" si="48">ROUND(V118+P118+S118,2)</f>
        <v>10.72</v>
      </c>
      <c r="X118" s="43">
        <v>0</v>
      </c>
      <c r="Y118" s="43">
        <f t="shared" si="44"/>
        <v>1</v>
      </c>
      <c r="Z118" s="67">
        <f t="shared" si="42"/>
        <v>10.72</v>
      </c>
      <c r="AA118" s="43" t="s">
        <v>199</v>
      </c>
    </row>
    <row r="119" customHeight="1" spans="1:27">
      <c r="A119" s="43">
        <v>114</v>
      </c>
      <c r="B119" s="54"/>
      <c r="C119" s="43" t="s">
        <v>193</v>
      </c>
      <c r="D119" s="43" t="s">
        <v>64</v>
      </c>
      <c r="E119" s="43" t="s">
        <v>194</v>
      </c>
      <c r="F119" s="43" t="s">
        <v>95</v>
      </c>
      <c r="G119" s="52">
        <v>45139</v>
      </c>
      <c r="H119" s="57">
        <v>0</v>
      </c>
      <c r="I119" s="52">
        <v>45139</v>
      </c>
      <c r="J119" s="43">
        <v>4575</v>
      </c>
      <c r="K119" s="43">
        <v>4575</v>
      </c>
      <c r="L119" s="43">
        <v>7089</v>
      </c>
      <c r="M119" s="43">
        <v>7625</v>
      </c>
      <c r="N119" s="67">
        <f t="shared" si="35"/>
        <v>366</v>
      </c>
      <c r="O119" s="67">
        <f t="shared" si="36"/>
        <v>366</v>
      </c>
      <c r="P119" s="67">
        <f t="shared" si="45"/>
        <v>0</v>
      </c>
      <c r="Q119" s="67">
        <f t="shared" si="37"/>
        <v>141.78</v>
      </c>
      <c r="R119" s="43">
        <f t="shared" si="38"/>
        <v>152.5</v>
      </c>
      <c r="S119" s="43">
        <f t="shared" si="39"/>
        <v>10.72</v>
      </c>
      <c r="T119" s="67">
        <f t="shared" si="46"/>
        <v>22.88</v>
      </c>
      <c r="U119" s="67">
        <f t="shared" si="47"/>
        <v>22.88</v>
      </c>
      <c r="V119" s="67">
        <f t="shared" si="40"/>
        <v>0</v>
      </c>
      <c r="W119" s="67">
        <f t="shared" si="48"/>
        <v>10.72</v>
      </c>
      <c r="X119" s="43">
        <v>0</v>
      </c>
      <c r="Y119" s="43">
        <f t="shared" si="44"/>
        <v>1</v>
      </c>
      <c r="Z119" s="67">
        <f t="shared" si="42"/>
        <v>10.72</v>
      </c>
      <c r="AA119" s="43" t="s">
        <v>199</v>
      </c>
    </row>
    <row r="120" customHeight="1" spans="1:27">
      <c r="A120" s="43">
        <v>115</v>
      </c>
      <c r="B120" s="54"/>
      <c r="C120" s="43" t="s">
        <v>195</v>
      </c>
      <c r="D120" s="43" t="s">
        <v>64</v>
      </c>
      <c r="E120" s="43" t="s">
        <v>196</v>
      </c>
      <c r="F120" s="43" t="s">
        <v>95</v>
      </c>
      <c r="G120" s="52">
        <v>45139</v>
      </c>
      <c r="H120" s="57">
        <v>0</v>
      </c>
      <c r="I120" s="52">
        <v>45139</v>
      </c>
      <c r="J120" s="43">
        <v>4575</v>
      </c>
      <c r="K120" s="43">
        <v>4575</v>
      </c>
      <c r="L120" s="43">
        <v>7089</v>
      </c>
      <c r="M120" s="43">
        <v>7625</v>
      </c>
      <c r="N120" s="67">
        <f t="shared" si="35"/>
        <v>366</v>
      </c>
      <c r="O120" s="67">
        <f t="shared" si="36"/>
        <v>366</v>
      </c>
      <c r="P120" s="67">
        <f t="shared" si="45"/>
        <v>0</v>
      </c>
      <c r="Q120" s="67">
        <f t="shared" si="37"/>
        <v>141.78</v>
      </c>
      <c r="R120" s="43">
        <f t="shared" si="38"/>
        <v>152.5</v>
      </c>
      <c r="S120" s="43">
        <f t="shared" si="39"/>
        <v>10.72</v>
      </c>
      <c r="T120" s="67">
        <f t="shared" si="46"/>
        <v>22.88</v>
      </c>
      <c r="U120" s="67">
        <f t="shared" si="47"/>
        <v>22.88</v>
      </c>
      <c r="V120" s="67">
        <f t="shared" si="40"/>
        <v>0</v>
      </c>
      <c r="W120" s="67">
        <f t="shared" si="48"/>
        <v>10.72</v>
      </c>
      <c r="X120" s="43">
        <v>0</v>
      </c>
      <c r="Y120" s="43">
        <f t="shared" si="44"/>
        <v>1</v>
      </c>
      <c r="Z120" s="67">
        <f t="shared" si="42"/>
        <v>10.72</v>
      </c>
      <c r="AA120" s="43" t="s">
        <v>199</v>
      </c>
    </row>
    <row r="121" customHeight="1" spans="1:27">
      <c r="A121" s="43">
        <v>116</v>
      </c>
      <c r="B121" s="47"/>
      <c r="C121" s="43" t="s">
        <v>197</v>
      </c>
      <c r="D121" s="43" t="s">
        <v>64</v>
      </c>
      <c r="E121" s="43" t="s">
        <v>198</v>
      </c>
      <c r="F121" s="43" t="s">
        <v>95</v>
      </c>
      <c r="G121" s="52">
        <v>45139</v>
      </c>
      <c r="H121" s="57">
        <v>0</v>
      </c>
      <c r="I121" s="52">
        <v>45139</v>
      </c>
      <c r="J121" s="43">
        <v>4575</v>
      </c>
      <c r="K121" s="43">
        <v>4575</v>
      </c>
      <c r="L121" s="43">
        <v>7089</v>
      </c>
      <c r="M121" s="43">
        <v>7625</v>
      </c>
      <c r="N121" s="67">
        <f t="shared" si="35"/>
        <v>366</v>
      </c>
      <c r="O121" s="67">
        <f t="shared" si="36"/>
        <v>366</v>
      </c>
      <c r="P121" s="67">
        <f t="shared" si="45"/>
        <v>0</v>
      </c>
      <c r="Q121" s="67">
        <f t="shared" si="37"/>
        <v>141.78</v>
      </c>
      <c r="R121" s="43">
        <f t="shared" si="38"/>
        <v>152.5</v>
      </c>
      <c r="S121" s="43">
        <f t="shared" si="39"/>
        <v>10.72</v>
      </c>
      <c r="T121" s="67">
        <f t="shared" si="46"/>
        <v>22.88</v>
      </c>
      <c r="U121" s="67">
        <f t="shared" si="47"/>
        <v>22.88</v>
      </c>
      <c r="V121" s="67">
        <f t="shared" si="40"/>
        <v>0</v>
      </c>
      <c r="W121" s="67">
        <f t="shared" si="48"/>
        <v>10.72</v>
      </c>
      <c r="X121" s="43">
        <v>0</v>
      </c>
      <c r="Y121" s="43">
        <f t="shared" si="44"/>
        <v>1</v>
      </c>
      <c r="Z121" s="67">
        <f t="shared" si="42"/>
        <v>10.72</v>
      </c>
      <c r="AA121" s="43" t="s">
        <v>199</v>
      </c>
    </row>
  </sheetData>
  <autoFilter ref="A5:XEV121">
    <extLst/>
  </autoFilter>
  <mergeCells count="30">
    <mergeCell ref="A1:B1"/>
    <mergeCell ref="A2:AA2"/>
    <mergeCell ref="J3:K3"/>
    <mergeCell ref="L3:M3"/>
    <mergeCell ref="N3:P3"/>
    <mergeCell ref="Q3:S3"/>
    <mergeCell ref="T3:V3"/>
    <mergeCell ref="A3:A4"/>
    <mergeCell ref="B3:B4"/>
    <mergeCell ref="B7:B10"/>
    <mergeCell ref="B11:B14"/>
    <mergeCell ref="B16:B17"/>
    <mergeCell ref="B18:B43"/>
    <mergeCell ref="B44:B46"/>
    <mergeCell ref="B47:B48"/>
    <mergeCell ref="B49:B69"/>
    <mergeCell ref="B70:B95"/>
    <mergeCell ref="B96:B98"/>
    <mergeCell ref="B99:B100"/>
    <mergeCell ref="B101:B121"/>
    <mergeCell ref="C3:C4"/>
    <mergeCell ref="D3:D4"/>
    <mergeCell ref="E3:E4"/>
    <mergeCell ref="F3:F4"/>
    <mergeCell ref="W3:W4"/>
    <mergeCell ref="X3:X4"/>
    <mergeCell ref="Y3:Y4"/>
    <mergeCell ref="Z3:Z4"/>
    <mergeCell ref="AA3:AA4"/>
    <mergeCell ref="G3:I4"/>
  </mergeCells>
  <conditionalFormatting sqref="E8">
    <cfRule type="expression" dxfId="0" priority="624" stopIfTrue="1">
      <formula>AND(COUNTIF($B$14:$B$46,E8)+COUNTIF(#REF!,E8)&gt;1,NOT(ISBLANK(E8)))</formula>
    </cfRule>
    <cfRule type="expression" dxfId="0" priority="631" stopIfTrue="1">
      <formula>AND(COUNTIF($B$14:$B$46,E8)+COUNTIF(#REF!,E8)&gt;1,NOT(ISBLANK(E8)))</formula>
    </cfRule>
    <cfRule type="expression" dxfId="0" priority="638" stopIfTrue="1">
      <formula>AND(COUNTIF($B$14:$B$46,E8)+COUNTIF(#REF!,E8)&gt;1,NOT(ISBLANK(E8)))</formula>
    </cfRule>
  </conditionalFormatting>
  <conditionalFormatting sqref="E9">
    <cfRule type="expression" dxfId="0" priority="623" stopIfTrue="1">
      <formula>AND(COUNTIF($B$14:$B$46,E9)+COUNTIF(#REF!,E9)&gt;1,NOT(ISBLANK(E9)))</formula>
    </cfRule>
    <cfRule type="expression" dxfId="0" priority="630" stopIfTrue="1">
      <formula>AND(COUNTIF($B$14:$B$46,E9)+COUNTIF(#REF!,E9)&gt;1,NOT(ISBLANK(E9)))</formula>
    </cfRule>
    <cfRule type="expression" dxfId="0" priority="637" stopIfTrue="1">
      <formula>AND(COUNTIF($B$14:$B$46,E9)+COUNTIF(#REF!,E9)&gt;1,NOT(ISBLANK(E9)))</formula>
    </cfRule>
  </conditionalFormatting>
  <conditionalFormatting sqref="E10">
    <cfRule type="expression" dxfId="0" priority="622" stopIfTrue="1">
      <formula>AND(COUNTIF($B$14:$B$46,E10)+COUNTIF(#REF!,E10)&gt;1,NOT(ISBLANK(E10)))</formula>
    </cfRule>
    <cfRule type="expression" dxfId="0" priority="629" stopIfTrue="1">
      <formula>AND(COUNTIF($B$14:$B$46,E10)+COUNTIF(#REF!,E10)&gt;1,NOT(ISBLANK(E10)))</formula>
    </cfRule>
    <cfRule type="expression" dxfId="0" priority="636" stopIfTrue="1">
      <formula>AND(COUNTIF($B$14:$B$46,E10)+COUNTIF(#REF!,E10)&gt;1,NOT(ISBLANK(E10)))</formula>
    </cfRule>
  </conditionalFormatting>
  <conditionalFormatting sqref="E16">
    <cfRule type="expression" dxfId="0" priority="619" stopIfTrue="1">
      <formula>AND(COUNTIF($B$14:$B$46,E16)+COUNTIF(#REF!,E16)&gt;1,NOT(ISBLANK(E16)))</formula>
    </cfRule>
    <cfRule type="expression" dxfId="0" priority="626" stopIfTrue="1">
      <formula>AND(COUNTIF($B$14:$B$46,E16)+COUNTIF(#REF!,E16)&gt;1,NOT(ISBLANK(E16)))</formula>
    </cfRule>
    <cfRule type="expression" dxfId="0" priority="633" stopIfTrue="1">
      <formula>AND(COUNTIF($B$14:$B$46,E16)+COUNTIF(#REF!,E16)&gt;1,NOT(ISBLANK(E16)))</formula>
    </cfRule>
  </conditionalFormatting>
  <conditionalFormatting sqref="E18">
    <cfRule type="expression" dxfId="0" priority="691" stopIfTrue="1">
      <formula>AND(COUNTIF($B$25:$B$37,E18)+COUNTIF(#REF!,E18)&gt;1,NOT(ISBLANK(E18)))</formula>
    </cfRule>
    <cfRule type="expression" dxfId="0" priority="697" stopIfTrue="1">
      <formula>AND(COUNTIF($B$25:$B$37,E18)+COUNTIF(#REF!,E18)&gt;1,NOT(ISBLANK(E18)))</formula>
    </cfRule>
    <cfRule type="expression" dxfId="0" priority="703" stopIfTrue="1">
      <formula>AND(COUNTIF($B$25:$B$37,E18)+COUNTIF(#REF!,E18)&gt;1,NOT(ISBLANK(E18)))</formula>
    </cfRule>
  </conditionalFormatting>
  <conditionalFormatting sqref="E19">
    <cfRule type="expression" dxfId="0" priority="690" stopIfTrue="1">
      <formula>AND(COUNTIF($B$25:$B$37,E19)+COUNTIF(#REF!,E19)&gt;1,NOT(ISBLANK(E19)))</formula>
    </cfRule>
    <cfRule type="expression" dxfId="0" priority="696" stopIfTrue="1">
      <formula>AND(COUNTIF($B$25:$B$37,E19)+COUNTIF(#REF!,E19)&gt;1,NOT(ISBLANK(E19)))</formula>
    </cfRule>
    <cfRule type="expression" dxfId="0" priority="702" stopIfTrue="1">
      <formula>AND(COUNTIF($B$25:$B$37,E19)+COUNTIF(#REF!,E19)&gt;1,NOT(ISBLANK(E19)))</formula>
    </cfRule>
  </conditionalFormatting>
  <conditionalFormatting sqref="E20">
    <cfRule type="expression" dxfId="0" priority="689" stopIfTrue="1">
      <formula>AND(COUNTIF($B$25:$B$37,E20)+COUNTIF(#REF!,E20)&gt;1,NOT(ISBLANK(E20)))</formula>
    </cfRule>
    <cfRule type="expression" dxfId="0" priority="695" stopIfTrue="1">
      <formula>AND(COUNTIF($B$25:$B$37,E20)+COUNTIF(#REF!,E20)&gt;1,NOT(ISBLANK(E20)))</formula>
    </cfRule>
    <cfRule type="expression" dxfId="0" priority="701" stopIfTrue="1">
      <formula>AND(COUNTIF($B$25:$B$37,E20)+COUNTIF(#REF!,E20)&gt;1,NOT(ISBLANK(E20)))</formula>
    </cfRule>
  </conditionalFormatting>
  <conditionalFormatting sqref="E21">
    <cfRule type="expression" dxfId="0" priority="688" stopIfTrue="1">
      <formula>AND(COUNTIF($B$25:$B$37,E21)+COUNTIF(#REF!,E21)&gt;1,NOT(ISBLANK(E21)))</formula>
    </cfRule>
    <cfRule type="expression" dxfId="0" priority="694" stopIfTrue="1">
      <formula>AND(COUNTIF($B$25:$B$37,E21)+COUNTIF(#REF!,E21)&gt;1,NOT(ISBLANK(E21)))</formula>
    </cfRule>
    <cfRule type="expression" dxfId="0" priority="700" stopIfTrue="1">
      <formula>AND(COUNTIF($B$25:$B$37,E21)+COUNTIF(#REF!,E21)&gt;1,NOT(ISBLANK(E21)))</formula>
    </cfRule>
  </conditionalFormatting>
  <conditionalFormatting sqref="E22">
    <cfRule type="expression" dxfId="0" priority="687" stopIfTrue="1">
      <formula>AND(COUNTIF($B$25:$B$37,E22)+COUNTIF(#REF!,E22)&gt;1,NOT(ISBLANK(E22)))</formula>
    </cfRule>
    <cfRule type="expression" dxfId="0" priority="693" stopIfTrue="1">
      <formula>AND(COUNTIF($B$25:$B$37,E22)+COUNTIF(#REF!,E22)&gt;1,NOT(ISBLANK(E22)))</formula>
    </cfRule>
    <cfRule type="expression" dxfId="0" priority="699" stopIfTrue="1">
      <formula>AND(COUNTIF($B$25:$B$37,E22)+COUNTIF(#REF!,E22)&gt;1,NOT(ISBLANK(E22)))</formula>
    </cfRule>
  </conditionalFormatting>
  <conditionalFormatting sqref="E23">
    <cfRule type="expression" dxfId="0" priority="415" stopIfTrue="1">
      <formula>AND(COUNTIF($B$14:$B$23,E23)+COUNTIF(#REF!,E23)&gt;1,NOT(ISBLANK(E23)))</formula>
    </cfRule>
    <cfRule type="expression" dxfId="0" priority="445" stopIfTrue="1">
      <formula>AND(COUNTIF($B$14:$B$23,E23)+COUNTIF(#REF!,E23)&gt;1,NOT(ISBLANK(E23)))</formula>
    </cfRule>
    <cfRule type="expression" dxfId="0" priority="475" stopIfTrue="1">
      <formula>AND(COUNTIF($B$14:$B$23,E23)+COUNTIF(#REF!,E23)&gt;1,NOT(ISBLANK(E23)))</formula>
    </cfRule>
  </conditionalFormatting>
  <conditionalFormatting sqref="E24">
    <cfRule type="expression" dxfId="0" priority="414" stopIfTrue="1">
      <formula>AND(COUNTIF($B$14:$B$23,E24)+COUNTIF(#REF!,E24)&gt;1,NOT(ISBLANK(E24)))</formula>
    </cfRule>
    <cfRule type="expression" dxfId="0" priority="444" stopIfTrue="1">
      <formula>AND(COUNTIF($B$14:$B$23,E24)+COUNTIF(#REF!,E24)&gt;1,NOT(ISBLANK(E24)))</formula>
    </cfRule>
    <cfRule type="expression" dxfId="0" priority="474" stopIfTrue="1">
      <formula>AND(COUNTIF($B$14:$B$23,E24)+COUNTIF(#REF!,E24)&gt;1,NOT(ISBLANK(E24)))</formula>
    </cfRule>
  </conditionalFormatting>
  <conditionalFormatting sqref="E25">
    <cfRule type="expression" dxfId="0" priority="413" stopIfTrue="1">
      <formula>AND(COUNTIF($B$14:$B$23,E25)+COUNTIF(#REF!,E25)&gt;1,NOT(ISBLANK(E25)))</formula>
    </cfRule>
    <cfRule type="expression" dxfId="0" priority="443" stopIfTrue="1">
      <formula>AND(COUNTIF($B$14:$B$23,E25)+COUNTIF(#REF!,E25)&gt;1,NOT(ISBLANK(E25)))</formula>
    </cfRule>
    <cfRule type="expression" dxfId="0" priority="473" stopIfTrue="1">
      <formula>AND(COUNTIF($B$14:$B$23,E25)+COUNTIF(#REF!,E25)&gt;1,NOT(ISBLANK(E25)))</formula>
    </cfRule>
  </conditionalFormatting>
  <conditionalFormatting sqref="E26">
    <cfRule type="expression" dxfId="0" priority="412" stopIfTrue="1">
      <formula>AND(COUNTIF($B$14:$B$23,E26)+COUNTIF(#REF!,E26)&gt;1,NOT(ISBLANK(E26)))</formula>
    </cfRule>
    <cfRule type="expression" dxfId="0" priority="442" stopIfTrue="1">
      <formula>AND(COUNTIF($B$14:$B$23,E26)+COUNTIF(#REF!,E26)&gt;1,NOT(ISBLANK(E26)))</formula>
    </cfRule>
    <cfRule type="expression" dxfId="0" priority="472" stopIfTrue="1">
      <formula>AND(COUNTIF($B$14:$B$23,E26)+COUNTIF(#REF!,E26)&gt;1,NOT(ISBLANK(E26)))</formula>
    </cfRule>
  </conditionalFormatting>
  <conditionalFormatting sqref="E27">
    <cfRule type="expression" dxfId="0" priority="411" stopIfTrue="1">
      <formula>AND(COUNTIF($B$14:$B$23,E27)+COUNTIF(#REF!,E27)&gt;1,NOT(ISBLANK(E27)))</formula>
    </cfRule>
    <cfRule type="expression" dxfId="0" priority="441" stopIfTrue="1">
      <formula>AND(COUNTIF($B$14:$B$23,E27)+COUNTIF(#REF!,E27)&gt;1,NOT(ISBLANK(E27)))</formula>
    </cfRule>
    <cfRule type="expression" dxfId="0" priority="471" stopIfTrue="1">
      <formula>AND(COUNTIF($B$14:$B$23,E27)+COUNTIF(#REF!,E27)&gt;1,NOT(ISBLANK(E27)))</formula>
    </cfRule>
  </conditionalFormatting>
  <conditionalFormatting sqref="E28">
    <cfRule type="expression" dxfId="0" priority="410" stopIfTrue="1">
      <formula>AND(COUNTIF($B$14:$B$23,E28)+COUNTIF(#REF!,E28)&gt;1,NOT(ISBLANK(E28)))</formula>
    </cfRule>
    <cfRule type="expression" dxfId="0" priority="440" stopIfTrue="1">
      <formula>AND(COUNTIF($B$14:$B$23,E28)+COUNTIF(#REF!,E28)&gt;1,NOT(ISBLANK(E28)))</formula>
    </cfRule>
    <cfRule type="expression" dxfId="0" priority="470" stopIfTrue="1">
      <formula>AND(COUNTIF($B$14:$B$23,E28)+COUNTIF(#REF!,E28)&gt;1,NOT(ISBLANK(E28)))</formula>
    </cfRule>
  </conditionalFormatting>
  <conditionalFormatting sqref="E29">
    <cfRule type="expression" dxfId="0" priority="409" stopIfTrue="1">
      <formula>AND(COUNTIF($B$14:$B$23,E29)+COUNTIF(#REF!,E29)&gt;1,NOT(ISBLANK(E29)))</formula>
    </cfRule>
    <cfRule type="expression" dxfId="0" priority="439" stopIfTrue="1">
      <formula>AND(COUNTIF($B$14:$B$23,E29)+COUNTIF(#REF!,E29)&gt;1,NOT(ISBLANK(E29)))</formula>
    </cfRule>
    <cfRule type="expression" dxfId="0" priority="469" stopIfTrue="1">
      <formula>AND(COUNTIF($B$14:$B$23,E29)+COUNTIF(#REF!,E29)&gt;1,NOT(ISBLANK(E29)))</formula>
    </cfRule>
  </conditionalFormatting>
  <conditionalFormatting sqref="E30">
    <cfRule type="expression" dxfId="0" priority="408" stopIfTrue="1">
      <formula>AND(COUNTIF($B$14:$B$23,E30)+COUNTIF(#REF!,E30)&gt;1,NOT(ISBLANK(E30)))</formula>
    </cfRule>
    <cfRule type="expression" dxfId="0" priority="438" stopIfTrue="1">
      <formula>AND(COUNTIF($B$14:$B$23,E30)+COUNTIF(#REF!,E30)&gt;1,NOT(ISBLANK(E30)))</formula>
    </cfRule>
    <cfRule type="expression" dxfId="0" priority="468" stopIfTrue="1">
      <formula>AND(COUNTIF($B$14:$B$23,E30)+COUNTIF(#REF!,E30)&gt;1,NOT(ISBLANK(E30)))</formula>
    </cfRule>
  </conditionalFormatting>
  <conditionalFormatting sqref="E31">
    <cfRule type="expression" dxfId="0" priority="407" stopIfTrue="1">
      <formula>AND(COUNTIF($B$14:$B$23,E31)+COUNTIF(#REF!,E31)&gt;1,NOT(ISBLANK(E31)))</formula>
    </cfRule>
    <cfRule type="expression" dxfId="0" priority="437" stopIfTrue="1">
      <formula>AND(COUNTIF($B$14:$B$23,E31)+COUNTIF(#REF!,E31)&gt;1,NOT(ISBLANK(E31)))</formula>
    </cfRule>
    <cfRule type="expression" dxfId="0" priority="467" stopIfTrue="1">
      <formula>AND(COUNTIF($B$14:$B$23,E31)+COUNTIF(#REF!,E31)&gt;1,NOT(ISBLANK(E31)))</formula>
    </cfRule>
  </conditionalFormatting>
  <conditionalFormatting sqref="E32">
    <cfRule type="expression" dxfId="0" priority="406" stopIfTrue="1">
      <formula>AND(COUNTIF($B$14:$B$23,E32)+COUNTIF(#REF!,E32)&gt;1,NOT(ISBLANK(E32)))</formula>
    </cfRule>
    <cfRule type="expression" dxfId="0" priority="436" stopIfTrue="1">
      <formula>AND(COUNTIF($B$14:$B$23,E32)+COUNTIF(#REF!,E32)&gt;1,NOT(ISBLANK(E32)))</formula>
    </cfRule>
    <cfRule type="expression" dxfId="0" priority="466" stopIfTrue="1">
      <formula>AND(COUNTIF($B$14:$B$23,E32)+COUNTIF(#REF!,E32)&gt;1,NOT(ISBLANK(E32)))</formula>
    </cfRule>
  </conditionalFormatting>
  <conditionalFormatting sqref="E33">
    <cfRule type="expression" dxfId="0" priority="405" stopIfTrue="1">
      <formula>AND(COUNTIF($B$14:$B$23,E33)+COUNTIF(#REF!,E33)&gt;1,NOT(ISBLANK(E33)))</formula>
    </cfRule>
    <cfRule type="expression" dxfId="0" priority="435" stopIfTrue="1">
      <formula>AND(COUNTIF($B$14:$B$23,E33)+COUNTIF(#REF!,E33)&gt;1,NOT(ISBLANK(E33)))</formula>
    </cfRule>
    <cfRule type="expression" dxfId="0" priority="465" stopIfTrue="1">
      <formula>AND(COUNTIF($B$14:$B$23,E33)+COUNTIF(#REF!,E33)&gt;1,NOT(ISBLANK(E33)))</formula>
    </cfRule>
  </conditionalFormatting>
  <conditionalFormatting sqref="E34">
    <cfRule type="expression" dxfId="0" priority="404" stopIfTrue="1">
      <formula>AND(COUNTIF($B$14:$B$23,E34)+COUNTIF(#REF!,E34)&gt;1,NOT(ISBLANK(E34)))</formula>
    </cfRule>
    <cfRule type="expression" dxfId="0" priority="434" stopIfTrue="1">
      <formula>AND(COUNTIF($B$14:$B$23,E34)+COUNTIF(#REF!,E34)&gt;1,NOT(ISBLANK(E34)))</formula>
    </cfRule>
    <cfRule type="expression" dxfId="0" priority="464" stopIfTrue="1">
      <formula>AND(COUNTIF($B$14:$B$23,E34)+COUNTIF(#REF!,E34)&gt;1,NOT(ISBLANK(E34)))</formula>
    </cfRule>
  </conditionalFormatting>
  <conditionalFormatting sqref="E35">
    <cfRule type="expression" dxfId="0" priority="402" stopIfTrue="1">
      <formula>AND(COUNTIF($B$14:$B$23,E35)+COUNTIF(#REF!,E35)&gt;1,NOT(ISBLANK(E35)))</formula>
    </cfRule>
    <cfRule type="expression" dxfId="0" priority="432" stopIfTrue="1">
      <formula>AND(COUNTIF($B$14:$B$23,E35)+COUNTIF(#REF!,E35)&gt;1,NOT(ISBLANK(E35)))</formula>
    </cfRule>
    <cfRule type="expression" dxfId="0" priority="462" stopIfTrue="1">
      <formula>AND(COUNTIF($B$14:$B$23,E35)+COUNTIF(#REF!,E35)&gt;1,NOT(ISBLANK(E35)))</formula>
    </cfRule>
  </conditionalFormatting>
  <conditionalFormatting sqref="E36">
    <cfRule type="expression" dxfId="0" priority="398" stopIfTrue="1">
      <formula>AND(COUNTIF($B$14:$B$23,E36)+COUNTIF(#REF!,E36)&gt;1,NOT(ISBLANK(E36)))</formula>
    </cfRule>
    <cfRule type="expression" dxfId="0" priority="428" stopIfTrue="1">
      <formula>AND(COUNTIF($B$14:$B$23,E36)+COUNTIF(#REF!,E36)&gt;1,NOT(ISBLANK(E36)))</formula>
    </cfRule>
    <cfRule type="expression" dxfId="0" priority="458" stopIfTrue="1">
      <formula>AND(COUNTIF($B$14:$B$23,E36)+COUNTIF(#REF!,E36)&gt;1,NOT(ISBLANK(E36)))</formula>
    </cfRule>
  </conditionalFormatting>
  <conditionalFormatting sqref="E37">
    <cfRule type="expression" dxfId="0" priority="396" stopIfTrue="1">
      <formula>AND(COUNTIF($B$14:$B$23,E37)+COUNTIF(#REF!,E37)&gt;1,NOT(ISBLANK(E37)))</formula>
    </cfRule>
    <cfRule type="expression" dxfId="0" priority="426" stopIfTrue="1">
      <formula>AND(COUNTIF($B$14:$B$23,E37)+COUNTIF(#REF!,E37)&gt;1,NOT(ISBLANK(E37)))</formula>
    </cfRule>
    <cfRule type="expression" dxfId="0" priority="456" stopIfTrue="1">
      <formula>AND(COUNTIF($B$14:$B$23,E37)+COUNTIF(#REF!,E37)&gt;1,NOT(ISBLANK(E37)))</formula>
    </cfRule>
  </conditionalFormatting>
  <conditionalFormatting sqref="E38">
    <cfRule type="expression" dxfId="0" priority="395" stopIfTrue="1">
      <formula>AND(COUNTIF($B$14:$B$23,E38)+COUNTIF(#REF!,E38)&gt;1,NOT(ISBLANK(E38)))</formula>
    </cfRule>
    <cfRule type="expression" dxfId="0" priority="425" stopIfTrue="1">
      <formula>AND(COUNTIF($B$14:$B$23,E38)+COUNTIF(#REF!,E38)&gt;1,NOT(ISBLANK(E38)))</formula>
    </cfRule>
    <cfRule type="expression" dxfId="0" priority="455" stopIfTrue="1">
      <formula>AND(COUNTIF($B$14:$B$23,E38)+COUNTIF(#REF!,E38)&gt;1,NOT(ISBLANK(E38)))</formula>
    </cfRule>
  </conditionalFormatting>
  <conditionalFormatting sqref="E39">
    <cfRule type="expression" dxfId="0" priority="394" stopIfTrue="1">
      <formula>AND(COUNTIF($B$14:$B$23,E39)+COUNTIF(#REF!,E39)&gt;1,NOT(ISBLANK(E39)))</formula>
    </cfRule>
    <cfRule type="expression" dxfId="0" priority="424" stopIfTrue="1">
      <formula>AND(COUNTIF($B$14:$B$23,E39)+COUNTIF(#REF!,E39)&gt;1,NOT(ISBLANK(E39)))</formula>
    </cfRule>
    <cfRule type="expression" dxfId="0" priority="454" stopIfTrue="1">
      <formula>AND(COUNTIF($B$14:$B$23,E39)+COUNTIF(#REF!,E39)&gt;1,NOT(ISBLANK(E39)))</formula>
    </cfRule>
  </conditionalFormatting>
  <conditionalFormatting sqref="E40">
    <cfRule type="expression" dxfId="0" priority="393" stopIfTrue="1">
      <formula>AND(COUNTIF($B$14:$B$23,E40)+COUNTIF(#REF!,E40)&gt;1,NOT(ISBLANK(E40)))</formula>
    </cfRule>
    <cfRule type="expression" dxfId="0" priority="423" stopIfTrue="1">
      <formula>AND(COUNTIF($B$14:$B$23,E40)+COUNTIF(#REF!,E40)&gt;1,NOT(ISBLANK(E40)))</formula>
    </cfRule>
    <cfRule type="expression" dxfId="0" priority="453" stopIfTrue="1">
      <formula>AND(COUNTIF($B$14:$B$23,E40)+COUNTIF(#REF!,E40)&gt;1,NOT(ISBLANK(E40)))</formula>
    </cfRule>
  </conditionalFormatting>
  <conditionalFormatting sqref="E44">
    <cfRule type="expression" dxfId="0" priority="418" stopIfTrue="1">
      <formula>AND(COUNTIF($B$14:$B$23,E44)+COUNTIF(#REF!,E44)&gt;1,NOT(ISBLANK(E44)))</formula>
    </cfRule>
    <cfRule type="expression" dxfId="0" priority="448" stopIfTrue="1">
      <formula>AND(COUNTIF($B$14:$B$23,E44)+COUNTIF(#REF!,E44)&gt;1,NOT(ISBLANK(E44)))</formula>
    </cfRule>
    <cfRule type="expression" dxfId="0" priority="478" stopIfTrue="1">
      <formula>AND(COUNTIF($B$14:$B$23,E44)+COUNTIF(#REF!,E44)&gt;1,NOT(ISBLANK(E44)))</formula>
    </cfRule>
  </conditionalFormatting>
  <conditionalFormatting sqref="E45">
    <cfRule type="expression" dxfId="0" priority="417" stopIfTrue="1">
      <formula>AND(COUNTIF($B$14:$B$23,E45)+COUNTIF(#REF!,E45)&gt;1,NOT(ISBLANK(E45)))</formula>
    </cfRule>
    <cfRule type="expression" dxfId="0" priority="447" stopIfTrue="1">
      <formula>AND(COUNTIF($B$14:$B$23,E45)+COUNTIF(#REF!,E45)&gt;1,NOT(ISBLANK(E45)))</formula>
    </cfRule>
    <cfRule type="expression" dxfId="0" priority="477" stopIfTrue="1">
      <formula>AND(COUNTIF($B$14:$B$23,E45)+COUNTIF(#REF!,E45)&gt;1,NOT(ISBLANK(E45)))</formula>
    </cfRule>
  </conditionalFormatting>
  <conditionalFormatting sqref="E46">
    <cfRule type="expression" dxfId="0" priority="416" stopIfTrue="1">
      <formula>AND(COUNTIF($B$14:$B$23,E46)+COUNTIF(#REF!,E46)&gt;1,NOT(ISBLANK(E46)))</formula>
    </cfRule>
    <cfRule type="expression" dxfId="0" priority="446" stopIfTrue="1">
      <formula>AND(COUNTIF($B$14:$B$23,E46)+COUNTIF(#REF!,E46)&gt;1,NOT(ISBLANK(E46)))</formula>
    </cfRule>
    <cfRule type="expression" dxfId="0" priority="476" stopIfTrue="1">
      <formula>AND(COUNTIF($B$14:$B$23,E46)+COUNTIF(#REF!,E46)&gt;1,NOT(ISBLANK(E46)))</formula>
    </cfRule>
  </conditionalFormatting>
  <conditionalFormatting sqref="E47">
    <cfRule type="expression" dxfId="0" priority="386" stopIfTrue="1">
      <formula>AND(COUNTIF($B$13:$B$23,E47)+COUNTIF(#REF!,E47)&gt;1,NOT(ISBLANK(E47)))</formula>
    </cfRule>
    <cfRule type="expression" dxfId="0" priority="387" stopIfTrue="1">
      <formula>AND(COUNTIF($B$13:$B$23,E47)+COUNTIF(#REF!,E47)&gt;1,NOT(ISBLANK(E47)))</formula>
    </cfRule>
    <cfRule type="expression" dxfId="0" priority="388" stopIfTrue="1">
      <formula>AND(COUNTIF($B$13:$B$23,E47)+COUNTIF(#REF!,E47)&gt;1,NOT(ISBLANK(E47)))</formula>
    </cfRule>
  </conditionalFormatting>
  <conditionalFormatting sqref="E48">
    <cfRule type="expression" dxfId="0" priority="383" stopIfTrue="1">
      <formula>AND(COUNTIF($B$13:$B$23,E48)+COUNTIF(#REF!,E48)&gt;1,NOT(ISBLANK(E48)))</formula>
    </cfRule>
    <cfRule type="expression" dxfId="0" priority="384" stopIfTrue="1">
      <formula>AND(COUNTIF($B$13:$B$23,E48)+COUNTIF(#REF!,E48)&gt;1,NOT(ISBLANK(E48)))</formula>
    </cfRule>
    <cfRule type="expression" dxfId="0" priority="385" stopIfTrue="1">
      <formula>AND(COUNTIF($B$13:$B$23,E48)+COUNTIF(#REF!,E48)&gt;1,NOT(ISBLANK(E48)))</formula>
    </cfRule>
  </conditionalFormatting>
  <conditionalFormatting sqref="E49">
    <cfRule type="expression" dxfId="0" priority="686" stopIfTrue="1">
      <formula>AND(COUNTIF($B$25:$B$37,E49)+COUNTIF(#REF!,E49)&gt;1,NOT(ISBLANK(E49)))</formula>
    </cfRule>
    <cfRule type="expression" dxfId="0" priority="692" stopIfTrue="1">
      <formula>AND(COUNTIF($B$25:$B$37,E49)+COUNTIF(#REF!,E49)&gt;1,NOT(ISBLANK(E49)))</formula>
    </cfRule>
    <cfRule type="expression" dxfId="0" priority="698" stopIfTrue="1">
      <formula>AND(COUNTIF($B$25:$B$37,E49)+COUNTIF(#REF!,E49)&gt;1,NOT(ISBLANK(E49)))</formula>
    </cfRule>
  </conditionalFormatting>
  <conditionalFormatting sqref="E54">
    <cfRule type="expression" dxfId="0" priority="392" stopIfTrue="1">
      <formula>AND(COUNTIF($B$14:$B$23,E54)+COUNTIF(#REF!,E54)&gt;1,NOT(ISBLANK(E54)))</formula>
    </cfRule>
    <cfRule type="expression" dxfId="0" priority="422" stopIfTrue="1">
      <formula>AND(COUNTIF($B$14:$B$23,E54)+COUNTIF(#REF!,E54)&gt;1,NOT(ISBLANK(E54)))</formula>
    </cfRule>
    <cfRule type="expression" dxfId="0" priority="452" stopIfTrue="1">
      <formula>AND(COUNTIF($B$14:$B$23,E54)+COUNTIF(#REF!,E54)&gt;1,NOT(ISBLANK(E54)))</formula>
    </cfRule>
  </conditionalFormatting>
  <conditionalFormatting sqref="E55">
    <cfRule type="expression" dxfId="0" priority="391" stopIfTrue="1">
      <formula>AND(COUNTIF($B$14:$B$23,E55)+COUNTIF(#REF!,E55)&gt;1,NOT(ISBLANK(E55)))</formula>
    </cfRule>
    <cfRule type="expression" dxfId="0" priority="421" stopIfTrue="1">
      <formula>AND(COUNTIF($B$14:$B$23,E55)+COUNTIF(#REF!,E55)&gt;1,NOT(ISBLANK(E55)))</formula>
    </cfRule>
    <cfRule type="expression" dxfId="0" priority="451" stopIfTrue="1">
      <formula>AND(COUNTIF($B$14:$B$23,E55)+COUNTIF(#REF!,E55)&gt;1,NOT(ISBLANK(E55)))</formula>
    </cfRule>
  </conditionalFormatting>
  <conditionalFormatting sqref="E56">
    <cfRule type="expression" dxfId="0" priority="389" stopIfTrue="1">
      <formula>AND(COUNTIF($B$14:$B$23,E56)+COUNTIF(#REF!,E56)&gt;1,NOT(ISBLANK(E56)))</formula>
    </cfRule>
    <cfRule type="expression" dxfId="0" priority="419" stopIfTrue="1">
      <formula>AND(COUNTIF($B$14:$B$23,E56)+COUNTIF(#REF!,E56)&gt;1,NOT(ISBLANK(E56)))</formula>
    </cfRule>
    <cfRule type="expression" dxfId="0" priority="449" stopIfTrue="1">
      <formula>AND(COUNTIF($B$14:$B$23,E56)+COUNTIF(#REF!,E56)&gt;1,NOT(ISBLANK(E56)))</formula>
    </cfRule>
  </conditionalFormatting>
  <conditionalFormatting sqref="D60">
    <cfRule type="expression" dxfId="0" priority="485" stopIfTrue="1">
      <formula>AND(COUNTIF($B$11:$B$87,D60)+COUNTIF(#REF!,D60)&gt;1,NOT(ISBLANK(D60)))</formula>
    </cfRule>
    <cfRule type="expression" dxfId="0" priority="486" stopIfTrue="1">
      <formula>AND(COUNTIF($B$11:$B$87,D60)+COUNTIF(#REF!,D60)&gt;1,NOT(ISBLANK(D60)))</formula>
    </cfRule>
    <cfRule type="expression" dxfId="0" priority="487" stopIfTrue="1">
      <formula>AND(COUNTIF($B$11:$B$87,D60)+COUNTIF(#REF!,D60)&gt;1,NOT(ISBLANK(D60)))</formula>
    </cfRule>
  </conditionalFormatting>
  <conditionalFormatting sqref="E63">
    <cfRule type="expression" dxfId="0" priority="479" stopIfTrue="1">
      <formula>AND(COUNTIF($B$14:$B$23,E63)+COUNTIF(#REF!,E63)&gt;1,NOT(ISBLANK(E63)))</formula>
    </cfRule>
    <cfRule type="expression" dxfId="0" priority="480" stopIfTrue="1">
      <formula>AND(COUNTIF($B$14:$B$23,E63)+COUNTIF(#REF!,E63)&gt;1,NOT(ISBLANK(E63)))</formula>
    </cfRule>
    <cfRule type="expression" dxfId="0" priority="481" stopIfTrue="1">
      <formula>AND(COUNTIF($B$14:$B$23,E63)+COUNTIF(#REF!,E63)&gt;1,NOT(ISBLANK(E63)))</formula>
    </cfRule>
  </conditionalFormatting>
  <conditionalFormatting sqref="E70">
    <cfRule type="expression" dxfId="0" priority="96" stopIfTrue="1">
      <formula>AND(COUNTIF($B$12:$B$24,E70)+COUNTIF(#REF!,E70)&gt;1,NOT(ISBLANK(E70)))</formula>
    </cfRule>
    <cfRule type="expression" dxfId="0" priority="102" stopIfTrue="1">
      <formula>AND(COUNTIF($B$12:$B$24,E70)+COUNTIF(#REF!,E70)&gt;1,NOT(ISBLANK(E70)))</formula>
    </cfRule>
    <cfRule type="expression" dxfId="0" priority="108" stopIfTrue="1">
      <formula>AND(COUNTIF($B$12:$B$24,E70)+COUNTIF(#REF!,E70)&gt;1,NOT(ISBLANK(E70)))</formula>
    </cfRule>
  </conditionalFormatting>
  <conditionalFormatting sqref="E71">
    <cfRule type="expression" dxfId="0" priority="95" stopIfTrue="1">
      <formula>AND(COUNTIF($B$12:$B$24,E71)+COUNTIF(#REF!,E71)&gt;1,NOT(ISBLANK(E71)))</formula>
    </cfRule>
    <cfRule type="expression" dxfId="0" priority="101" stopIfTrue="1">
      <formula>AND(COUNTIF($B$12:$B$24,E71)+COUNTIF(#REF!,E71)&gt;1,NOT(ISBLANK(E71)))</formula>
    </cfRule>
    <cfRule type="expression" dxfId="0" priority="107" stopIfTrue="1">
      <formula>AND(COUNTIF($B$12:$B$24,E71)+COUNTIF(#REF!,E71)&gt;1,NOT(ISBLANK(E71)))</formula>
    </cfRule>
  </conditionalFormatting>
  <conditionalFormatting sqref="E72">
    <cfRule type="expression" dxfId="0" priority="94" stopIfTrue="1">
      <formula>AND(COUNTIF($B$12:$B$24,E72)+COUNTIF(#REF!,E72)&gt;1,NOT(ISBLANK(E72)))</formula>
    </cfRule>
    <cfRule type="expression" dxfId="0" priority="100" stopIfTrue="1">
      <formula>AND(COUNTIF($B$12:$B$24,E72)+COUNTIF(#REF!,E72)&gt;1,NOT(ISBLANK(E72)))</formula>
    </cfRule>
    <cfRule type="expression" dxfId="0" priority="106" stopIfTrue="1">
      <formula>AND(COUNTIF($B$12:$B$24,E72)+COUNTIF(#REF!,E72)&gt;1,NOT(ISBLANK(E72)))</formula>
    </cfRule>
  </conditionalFormatting>
  <conditionalFormatting sqref="E73">
    <cfRule type="expression" dxfId="0" priority="93" stopIfTrue="1">
      <formula>AND(COUNTIF($B$12:$B$24,E73)+COUNTIF(#REF!,E73)&gt;1,NOT(ISBLANK(E73)))</formula>
    </cfRule>
    <cfRule type="expression" dxfId="0" priority="99" stopIfTrue="1">
      <formula>AND(COUNTIF($B$12:$B$24,E73)+COUNTIF(#REF!,E73)&gt;1,NOT(ISBLANK(E73)))</formula>
    </cfRule>
    <cfRule type="expression" dxfId="0" priority="105" stopIfTrue="1">
      <formula>AND(COUNTIF($B$12:$B$24,E73)+COUNTIF(#REF!,E73)&gt;1,NOT(ISBLANK(E73)))</formula>
    </cfRule>
  </conditionalFormatting>
  <conditionalFormatting sqref="E74">
    <cfRule type="expression" dxfId="0" priority="92" stopIfTrue="1">
      <formula>AND(COUNTIF($B$12:$B$24,E74)+COUNTIF(#REF!,E74)&gt;1,NOT(ISBLANK(E74)))</formula>
    </cfRule>
    <cfRule type="expression" dxfId="0" priority="98" stopIfTrue="1">
      <formula>AND(COUNTIF($B$12:$B$24,E74)+COUNTIF(#REF!,E74)&gt;1,NOT(ISBLANK(E74)))</formula>
    </cfRule>
    <cfRule type="expression" dxfId="0" priority="104" stopIfTrue="1">
      <formula>AND(COUNTIF($B$12:$B$24,E74)+COUNTIF(#REF!,E74)&gt;1,NOT(ISBLANK(E74)))</formula>
    </cfRule>
  </conditionalFormatting>
  <conditionalFormatting sqref="E75">
    <cfRule type="expression" dxfId="0" priority="32" stopIfTrue="1">
      <formula>AND(COUNTIF($B$5:$B$10,E75)+COUNTIF(#REF!,E75)&gt;1,NOT(ISBLANK(E75)))</formula>
    </cfRule>
    <cfRule type="expression" dxfId="0" priority="55" stopIfTrue="1">
      <formula>AND(COUNTIF($B$5:$B$10,E75)+COUNTIF(#REF!,E75)&gt;1,NOT(ISBLANK(E75)))</formula>
    </cfRule>
    <cfRule type="expression" dxfId="0" priority="78" stopIfTrue="1">
      <formula>AND(COUNTIF($B$5:$B$10,E75)+COUNTIF(#REF!,E75)&gt;1,NOT(ISBLANK(E75)))</formula>
    </cfRule>
  </conditionalFormatting>
  <conditionalFormatting sqref="E76">
    <cfRule type="expression" dxfId="0" priority="31" stopIfTrue="1">
      <formula>AND(COUNTIF($B$5:$B$10,E76)+COUNTIF(#REF!,E76)&gt;1,NOT(ISBLANK(E76)))</formula>
    </cfRule>
    <cfRule type="expression" dxfId="0" priority="54" stopIfTrue="1">
      <formula>AND(COUNTIF($B$5:$B$10,E76)+COUNTIF(#REF!,E76)&gt;1,NOT(ISBLANK(E76)))</formula>
    </cfRule>
    <cfRule type="expression" dxfId="0" priority="77" stopIfTrue="1">
      <formula>AND(COUNTIF($B$5:$B$10,E76)+COUNTIF(#REF!,E76)&gt;1,NOT(ISBLANK(E76)))</formula>
    </cfRule>
  </conditionalFormatting>
  <conditionalFormatting sqref="E77">
    <cfRule type="expression" dxfId="0" priority="30" stopIfTrue="1">
      <formula>AND(COUNTIF($B$5:$B$10,E77)+COUNTIF(#REF!,E77)&gt;1,NOT(ISBLANK(E77)))</formula>
    </cfRule>
    <cfRule type="expression" dxfId="0" priority="53" stopIfTrue="1">
      <formula>AND(COUNTIF($B$5:$B$10,E77)+COUNTIF(#REF!,E77)&gt;1,NOT(ISBLANK(E77)))</formula>
    </cfRule>
    <cfRule type="expression" dxfId="0" priority="76" stopIfTrue="1">
      <formula>AND(COUNTIF($B$5:$B$10,E77)+COUNTIF(#REF!,E77)&gt;1,NOT(ISBLANK(E77)))</formula>
    </cfRule>
  </conditionalFormatting>
  <conditionalFormatting sqref="E78">
    <cfRule type="expression" dxfId="0" priority="29" stopIfTrue="1">
      <formula>AND(COUNTIF($B$5:$B$10,E78)+COUNTIF(#REF!,E78)&gt;1,NOT(ISBLANK(E78)))</formula>
    </cfRule>
    <cfRule type="expression" dxfId="0" priority="52" stopIfTrue="1">
      <formula>AND(COUNTIF($B$5:$B$10,E78)+COUNTIF(#REF!,E78)&gt;1,NOT(ISBLANK(E78)))</formula>
    </cfRule>
    <cfRule type="expression" dxfId="0" priority="75" stopIfTrue="1">
      <formula>AND(COUNTIF($B$5:$B$10,E78)+COUNTIF(#REF!,E78)&gt;1,NOT(ISBLANK(E78)))</formula>
    </cfRule>
  </conditionalFormatting>
  <conditionalFormatting sqref="E79">
    <cfRule type="expression" dxfId="0" priority="28" stopIfTrue="1">
      <formula>AND(COUNTIF($B$5:$B$10,E79)+COUNTIF(#REF!,E79)&gt;1,NOT(ISBLANK(E79)))</formula>
    </cfRule>
    <cfRule type="expression" dxfId="0" priority="51" stopIfTrue="1">
      <formula>AND(COUNTIF($B$5:$B$10,E79)+COUNTIF(#REF!,E79)&gt;1,NOT(ISBLANK(E79)))</formula>
    </cfRule>
    <cfRule type="expression" dxfId="0" priority="74" stopIfTrue="1">
      <formula>AND(COUNTIF($B$5:$B$10,E79)+COUNTIF(#REF!,E79)&gt;1,NOT(ISBLANK(E79)))</formula>
    </cfRule>
  </conditionalFormatting>
  <conditionalFormatting sqref="E80">
    <cfRule type="expression" dxfId="0" priority="27" stopIfTrue="1">
      <formula>AND(COUNTIF($B$5:$B$10,E80)+COUNTIF(#REF!,E80)&gt;1,NOT(ISBLANK(E80)))</formula>
    </cfRule>
    <cfRule type="expression" dxfId="0" priority="50" stopIfTrue="1">
      <formula>AND(COUNTIF($B$5:$B$10,E80)+COUNTIF(#REF!,E80)&gt;1,NOT(ISBLANK(E80)))</formula>
    </cfRule>
    <cfRule type="expression" dxfId="0" priority="73" stopIfTrue="1">
      <formula>AND(COUNTIF($B$5:$B$10,E80)+COUNTIF(#REF!,E80)&gt;1,NOT(ISBLANK(E80)))</formula>
    </cfRule>
  </conditionalFormatting>
  <conditionalFormatting sqref="E81">
    <cfRule type="expression" dxfId="0" priority="26" stopIfTrue="1">
      <formula>AND(COUNTIF($B$5:$B$10,E81)+COUNTIF(#REF!,E81)&gt;1,NOT(ISBLANK(E81)))</formula>
    </cfRule>
    <cfRule type="expression" dxfId="0" priority="49" stopIfTrue="1">
      <formula>AND(COUNTIF($B$5:$B$10,E81)+COUNTIF(#REF!,E81)&gt;1,NOT(ISBLANK(E81)))</formula>
    </cfRule>
    <cfRule type="expression" dxfId="0" priority="72" stopIfTrue="1">
      <formula>AND(COUNTIF($B$5:$B$10,E81)+COUNTIF(#REF!,E81)&gt;1,NOT(ISBLANK(E81)))</formula>
    </cfRule>
  </conditionalFormatting>
  <conditionalFormatting sqref="E82">
    <cfRule type="expression" dxfId="0" priority="25" stopIfTrue="1">
      <formula>AND(COUNTIF($B$5:$B$10,E82)+COUNTIF(#REF!,E82)&gt;1,NOT(ISBLANK(E82)))</formula>
    </cfRule>
    <cfRule type="expression" dxfId="0" priority="48" stopIfTrue="1">
      <formula>AND(COUNTIF($B$5:$B$10,E82)+COUNTIF(#REF!,E82)&gt;1,NOT(ISBLANK(E82)))</formula>
    </cfRule>
    <cfRule type="expression" dxfId="0" priority="71" stopIfTrue="1">
      <formula>AND(COUNTIF($B$5:$B$10,E82)+COUNTIF(#REF!,E82)&gt;1,NOT(ISBLANK(E82)))</formula>
    </cfRule>
  </conditionalFormatting>
  <conditionalFormatting sqref="E83">
    <cfRule type="expression" dxfId="0" priority="24" stopIfTrue="1">
      <formula>AND(COUNTIF($B$5:$B$10,E83)+COUNTIF(#REF!,E83)&gt;1,NOT(ISBLANK(E83)))</formula>
    </cfRule>
    <cfRule type="expression" dxfId="0" priority="47" stopIfTrue="1">
      <formula>AND(COUNTIF($B$5:$B$10,E83)+COUNTIF(#REF!,E83)&gt;1,NOT(ISBLANK(E83)))</formula>
    </cfRule>
    <cfRule type="expression" dxfId="0" priority="70" stopIfTrue="1">
      <formula>AND(COUNTIF($B$5:$B$10,E83)+COUNTIF(#REF!,E83)&gt;1,NOT(ISBLANK(E83)))</formula>
    </cfRule>
  </conditionalFormatting>
  <conditionalFormatting sqref="E84">
    <cfRule type="expression" dxfId="0" priority="23" stopIfTrue="1">
      <formula>AND(COUNTIF($B$5:$B$10,E84)+COUNTIF(#REF!,E84)&gt;1,NOT(ISBLANK(E84)))</formula>
    </cfRule>
    <cfRule type="expression" dxfId="0" priority="46" stopIfTrue="1">
      <formula>AND(COUNTIF($B$5:$B$10,E84)+COUNTIF(#REF!,E84)&gt;1,NOT(ISBLANK(E84)))</formula>
    </cfRule>
    <cfRule type="expression" dxfId="0" priority="69" stopIfTrue="1">
      <formula>AND(COUNTIF($B$5:$B$10,E84)+COUNTIF(#REF!,E84)&gt;1,NOT(ISBLANK(E84)))</formula>
    </cfRule>
  </conditionalFormatting>
  <conditionalFormatting sqref="E85">
    <cfRule type="expression" dxfId="0" priority="22" stopIfTrue="1">
      <formula>AND(COUNTIF($B$5:$B$10,E85)+COUNTIF(#REF!,E85)&gt;1,NOT(ISBLANK(E85)))</formula>
    </cfRule>
    <cfRule type="expression" dxfId="0" priority="45" stopIfTrue="1">
      <formula>AND(COUNTIF($B$5:$B$10,E85)+COUNTIF(#REF!,E85)&gt;1,NOT(ISBLANK(E85)))</formula>
    </cfRule>
    <cfRule type="expression" dxfId="0" priority="68" stopIfTrue="1">
      <formula>AND(COUNTIF($B$5:$B$10,E85)+COUNTIF(#REF!,E85)&gt;1,NOT(ISBLANK(E85)))</formula>
    </cfRule>
  </conditionalFormatting>
  <conditionalFormatting sqref="E86">
    <cfRule type="expression" dxfId="0" priority="4" stopIfTrue="1">
      <formula>AND(COUNTIF($B$13:$B$22,E86)+COUNTIF(#REF!,E86)&gt;1,NOT(ISBLANK(E86)))</formula>
    </cfRule>
    <cfRule type="expression" dxfId="0" priority="5" stopIfTrue="1">
      <formula>AND(COUNTIF($B$13:$B$22,E86)+COUNTIF(#REF!,E86)&gt;1,NOT(ISBLANK(E86)))</formula>
    </cfRule>
    <cfRule type="expression" dxfId="0" priority="6" stopIfTrue="1">
      <formula>AND(COUNTIF($B$13:$B$22,E86)+COUNTIF(#REF!,E86)&gt;1,NOT(ISBLANK(E86)))</formula>
    </cfRule>
  </conditionalFormatting>
  <conditionalFormatting sqref="E87">
    <cfRule type="expression" dxfId="0" priority="21" stopIfTrue="1">
      <formula>AND(COUNTIF($B$5:$B$10,E87)+COUNTIF(#REF!,E87)&gt;1,NOT(ISBLANK(E87)))</formula>
    </cfRule>
    <cfRule type="expression" dxfId="0" priority="44" stopIfTrue="1">
      <formula>AND(COUNTIF($B$5:$B$10,E87)+COUNTIF(#REF!,E87)&gt;1,NOT(ISBLANK(E87)))</formula>
    </cfRule>
    <cfRule type="expression" dxfId="0" priority="67" stopIfTrue="1">
      <formula>AND(COUNTIF($B$5:$B$10,E87)+COUNTIF(#REF!,E87)&gt;1,NOT(ISBLANK(E87)))</formula>
    </cfRule>
  </conditionalFormatting>
  <conditionalFormatting sqref="E88">
    <cfRule type="expression" dxfId="0" priority="20" stopIfTrue="1">
      <formula>AND(COUNTIF($B$5:$B$10,E88)+COUNTIF(#REF!,E88)&gt;1,NOT(ISBLANK(E88)))</formula>
    </cfRule>
    <cfRule type="expression" dxfId="0" priority="43" stopIfTrue="1">
      <formula>AND(COUNTIF($B$5:$B$10,E88)+COUNTIF(#REF!,E88)&gt;1,NOT(ISBLANK(E88)))</formula>
    </cfRule>
    <cfRule type="expression" dxfId="0" priority="66" stopIfTrue="1">
      <formula>AND(COUNTIF($B$5:$B$10,E88)+COUNTIF(#REF!,E88)&gt;1,NOT(ISBLANK(E88)))</formula>
    </cfRule>
  </conditionalFormatting>
  <conditionalFormatting sqref="E89">
    <cfRule type="expression" dxfId="0" priority="19" stopIfTrue="1">
      <formula>AND(COUNTIF($B$5:$B$10,E89)+COUNTIF(#REF!,E89)&gt;1,NOT(ISBLANK(E89)))</formula>
    </cfRule>
    <cfRule type="expression" dxfId="0" priority="42" stopIfTrue="1">
      <formula>AND(COUNTIF($B$5:$B$10,E89)+COUNTIF(#REF!,E89)&gt;1,NOT(ISBLANK(E89)))</formula>
    </cfRule>
    <cfRule type="expression" dxfId="0" priority="65" stopIfTrue="1">
      <formula>AND(COUNTIF($B$5:$B$10,E89)+COUNTIF(#REF!,E89)&gt;1,NOT(ISBLANK(E89)))</formula>
    </cfRule>
  </conditionalFormatting>
  <conditionalFormatting sqref="E90">
    <cfRule type="expression" dxfId="0" priority="18" stopIfTrue="1">
      <formula>AND(COUNTIF($B$5:$B$10,E90)+COUNTIF(#REF!,E90)&gt;1,NOT(ISBLANK(E90)))</formula>
    </cfRule>
    <cfRule type="expression" dxfId="0" priority="41" stopIfTrue="1">
      <formula>AND(COUNTIF($B$5:$B$10,E90)+COUNTIF(#REF!,E90)&gt;1,NOT(ISBLANK(E90)))</formula>
    </cfRule>
    <cfRule type="expression" dxfId="0" priority="64" stopIfTrue="1">
      <formula>AND(COUNTIF($B$5:$B$10,E90)+COUNTIF(#REF!,E90)&gt;1,NOT(ISBLANK(E90)))</formula>
    </cfRule>
  </conditionalFormatting>
  <conditionalFormatting sqref="E91">
    <cfRule type="expression" dxfId="0" priority="17" stopIfTrue="1">
      <formula>AND(COUNTIF($B$5:$B$10,E91)+COUNTIF(#REF!,E91)&gt;1,NOT(ISBLANK(E91)))</formula>
    </cfRule>
    <cfRule type="expression" dxfId="0" priority="40" stopIfTrue="1">
      <formula>AND(COUNTIF($B$5:$B$10,E91)+COUNTIF(#REF!,E91)&gt;1,NOT(ISBLANK(E91)))</formula>
    </cfRule>
    <cfRule type="expression" dxfId="0" priority="63" stopIfTrue="1">
      <formula>AND(COUNTIF($B$5:$B$10,E91)+COUNTIF(#REF!,E91)&gt;1,NOT(ISBLANK(E91)))</formula>
    </cfRule>
  </conditionalFormatting>
  <conditionalFormatting sqref="E92">
    <cfRule type="expression" dxfId="0" priority="16" stopIfTrue="1">
      <formula>AND(COUNTIF($B$5:$B$10,E92)+COUNTIF(#REF!,E92)&gt;1,NOT(ISBLANK(E92)))</formula>
    </cfRule>
    <cfRule type="expression" dxfId="0" priority="39" stopIfTrue="1">
      <formula>AND(COUNTIF($B$5:$B$10,E92)+COUNTIF(#REF!,E92)&gt;1,NOT(ISBLANK(E92)))</formula>
    </cfRule>
    <cfRule type="expression" dxfId="0" priority="62" stopIfTrue="1">
      <formula>AND(COUNTIF($B$5:$B$10,E92)+COUNTIF(#REF!,E92)&gt;1,NOT(ISBLANK(E92)))</formula>
    </cfRule>
  </conditionalFormatting>
  <conditionalFormatting sqref="E96">
    <cfRule type="expression" dxfId="0" priority="35" stopIfTrue="1">
      <formula>AND(COUNTIF($B$5:$B$10,E96)+COUNTIF(#REF!,E96)&gt;1,NOT(ISBLANK(E96)))</formula>
    </cfRule>
    <cfRule type="expression" dxfId="0" priority="58" stopIfTrue="1">
      <formula>AND(COUNTIF($B$5:$B$10,E96)+COUNTIF(#REF!,E96)&gt;1,NOT(ISBLANK(E96)))</formula>
    </cfRule>
    <cfRule type="expression" dxfId="0" priority="81" stopIfTrue="1">
      <formula>AND(COUNTIF($B$5:$B$10,E96)+COUNTIF(#REF!,E96)&gt;1,NOT(ISBLANK(E96)))</formula>
    </cfRule>
  </conditionalFormatting>
  <conditionalFormatting sqref="E97">
    <cfRule type="expression" dxfId="0" priority="34" stopIfTrue="1">
      <formula>AND(COUNTIF($B$5:$B$10,E97)+COUNTIF(#REF!,E97)&gt;1,NOT(ISBLANK(E97)))</formula>
    </cfRule>
    <cfRule type="expression" dxfId="0" priority="57" stopIfTrue="1">
      <formula>AND(COUNTIF($B$5:$B$10,E97)+COUNTIF(#REF!,E97)&gt;1,NOT(ISBLANK(E97)))</formula>
    </cfRule>
    <cfRule type="expression" dxfId="0" priority="80" stopIfTrue="1">
      <formula>AND(COUNTIF($B$5:$B$10,E97)+COUNTIF(#REF!,E97)&gt;1,NOT(ISBLANK(E97)))</formula>
    </cfRule>
  </conditionalFormatting>
  <conditionalFormatting sqref="E98">
    <cfRule type="expression" dxfId="0" priority="33" stopIfTrue="1">
      <formula>AND(COUNTIF($B$5:$B$10,E98)+COUNTIF(#REF!,E98)&gt;1,NOT(ISBLANK(E98)))</formula>
    </cfRule>
    <cfRule type="expression" dxfId="0" priority="56" stopIfTrue="1">
      <formula>AND(COUNTIF($B$5:$B$10,E98)+COUNTIF(#REF!,E98)&gt;1,NOT(ISBLANK(E98)))</formula>
    </cfRule>
    <cfRule type="expression" dxfId="0" priority="79" stopIfTrue="1">
      <formula>AND(COUNTIF($B$5:$B$10,E98)+COUNTIF(#REF!,E98)&gt;1,NOT(ISBLANK(E98)))</formula>
    </cfRule>
  </conditionalFormatting>
  <conditionalFormatting sqref="E99">
    <cfRule type="expression" dxfId="0" priority="10" stopIfTrue="1">
      <formula>AND(COUNTIF($B$5:$B$10,E99)+COUNTIF(#REF!,E99)&gt;1,NOT(ISBLANK(E99)))</formula>
    </cfRule>
    <cfRule type="expression" dxfId="0" priority="11" stopIfTrue="1">
      <formula>AND(COUNTIF($B$5:$B$10,E99)+COUNTIF(#REF!,E99)&gt;1,NOT(ISBLANK(E99)))</formula>
    </cfRule>
    <cfRule type="expression" dxfId="0" priority="12" stopIfTrue="1">
      <formula>AND(COUNTIF($B$5:$B$10,E99)+COUNTIF(#REF!,E99)&gt;1,NOT(ISBLANK(E99)))</formula>
    </cfRule>
  </conditionalFormatting>
  <conditionalFormatting sqref="E100">
    <cfRule type="expression" dxfId="0" priority="1" stopIfTrue="1">
      <formula>AND(COUNTIF($B$12:$B$22,E100)+COUNTIF(#REF!,E100)&gt;1,NOT(ISBLANK(E100)))</formula>
    </cfRule>
    <cfRule type="expression" dxfId="0" priority="2" stopIfTrue="1">
      <formula>AND(COUNTIF($B$12:$B$22,E100)+COUNTIF(#REF!,E100)&gt;1,NOT(ISBLANK(E100)))</formula>
    </cfRule>
    <cfRule type="expression" dxfId="0" priority="3" stopIfTrue="1">
      <formula>AND(COUNTIF($B$12:$B$22,E100)+COUNTIF(#REF!,E100)&gt;1,NOT(ISBLANK(E100)))</formula>
    </cfRule>
  </conditionalFormatting>
  <conditionalFormatting sqref="E101">
    <cfRule type="expression" dxfId="0" priority="91" stopIfTrue="1">
      <formula>AND(COUNTIF($B$12:$B$24,E101)+COUNTIF(#REF!,E101)&gt;1,NOT(ISBLANK(E101)))</formula>
    </cfRule>
    <cfRule type="expression" dxfId="0" priority="97" stopIfTrue="1">
      <formula>AND(COUNTIF($B$12:$B$24,E101)+COUNTIF(#REF!,E101)&gt;1,NOT(ISBLANK(E101)))</formula>
    </cfRule>
    <cfRule type="expression" dxfId="0" priority="103" stopIfTrue="1">
      <formula>AND(COUNTIF($B$12:$B$24,E101)+COUNTIF(#REF!,E101)&gt;1,NOT(ISBLANK(E101)))</formula>
    </cfRule>
  </conditionalFormatting>
  <conditionalFormatting sqref="E106">
    <cfRule type="expression" dxfId="0" priority="15" stopIfTrue="1">
      <formula>AND(COUNTIF($B$5:$B$10,E106)+COUNTIF(#REF!,E106)&gt;1,NOT(ISBLANK(E106)))</formula>
    </cfRule>
    <cfRule type="expression" dxfId="0" priority="38" stopIfTrue="1">
      <formula>AND(COUNTIF($B$5:$B$10,E106)+COUNTIF(#REF!,E106)&gt;1,NOT(ISBLANK(E106)))</formula>
    </cfRule>
    <cfRule type="expression" dxfId="0" priority="61" stopIfTrue="1">
      <formula>AND(COUNTIF($B$5:$B$10,E106)+COUNTIF(#REF!,E106)&gt;1,NOT(ISBLANK(E106)))</formula>
    </cfRule>
  </conditionalFormatting>
  <conditionalFormatting sqref="E107">
    <cfRule type="expression" dxfId="0" priority="14" stopIfTrue="1">
      <formula>AND(COUNTIF($B$5:$B$10,E107)+COUNTIF(#REF!,E107)&gt;1,NOT(ISBLANK(E107)))</formula>
    </cfRule>
    <cfRule type="expression" dxfId="0" priority="37" stopIfTrue="1">
      <formula>AND(COUNTIF($B$5:$B$10,E107)+COUNTIF(#REF!,E107)&gt;1,NOT(ISBLANK(E107)))</formula>
    </cfRule>
    <cfRule type="expression" dxfId="0" priority="60" stopIfTrue="1">
      <formula>AND(COUNTIF($B$5:$B$10,E107)+COUNTIF(#REF!,E107)&gt;1,NOT(ISBLANK(E107)))</formula>
    </cfRule>
  </conditionalFormatting>
  <conditionalFormatting sqref="E108">
    <cfRule type="expression" dxfId="0" priority="13" stopIfTrue="1">
      <formula>AND(COUNTIF($B$5:$B$10,E108)+COUNTIF(#REF!,E108)&gt;1,NOT(ISBLANK(E108)))</formula>
    </cfRule>
    <cfRule type="expression" dxfId="0" priority="36" stopIfTrue="1">
      <formula>AND(COUNTIF($B$5:$B$10,E108)+COUNTIF(#REF!,E108)&gt;1,NOT(ISBLANK(E108)))</formula>
    </cfRule>
    <cfRule type="expression" dxfId="0" priority="59" stopIfTrue="1">
      <formula>AND(COUNTIF($B$5:$B$10,E108)+COUNTIF(#REF!,E108)&gt;1,NOT(ISBLANK(E108)))</formula>
    </cfRule>
  </conditionalFormatting>
  <conditionalFormatting sqref="D112">
    <cfRule type="expression" dxfId="0" priority="88" stopIfTrue="1">
      <formula>AND(COUNTIF($B$5:$B$78,D112)+COUNTIF(#REF!,D112)&gt;1,NOT(ISBLANK(D112)))</formula>
    </cfRule>
    <cfRule type="expression" dxfId="0" priority="89" stopIfTrue="1">
      <formula>AND(COUNTIF($B$5:$B$78,D112)+COUNTIF(#REF!,D112)&gt;1,NOT(ISBLANK(D112)))</formula>
    </cfRule>
    <cfRule type="expression" dxfId="0" priority="90" stopIfTrue="1">
      <formula>AND(COUNTIF($B$5:$B$78,D112)+COUNTIF(#REF!,D112)&gt;1,NOT(ISBLANK(D112)))</formula>
    </cfRule>
  </conditionalFormatting>
  <conditionalFormatting sqref="E115">
    <cfRule type="expression" dxfId="0" priority="82" stopIfTrue="1">
      <formula>AND(COUNTIF($B$5:$B$10,E115)+COUNTIF(#REF!,E115)&gt;1,NOT(ISBLANK(E115)))</formula>
    </cfRule>
    <cfRule type="expression" dxfId="0" priority="83" stopIfTrue="1">
      <formula>AND(COUNTIF($B$5:$B$10,E115)+COUNTIF(#REF!,E115)&gt;1,NOT(ISBLANK(E115)))</formula>
    </cfRule>
    <cfRule type="expression" dxfId="0" priority="84" stopIfTrue="1">
      <formula>AND(COUNTIF($B$5:$B$10,E115)+COUNTIF(#REF!,E115)&gt;1,NOT(ISBLANK(E115)))</formula>
    </cfRule>
  </conditionalFormatting>
  <conditionalFormatting sqref="E11:E15">
    <cfRule type="expression" dxfId="0" priority="616" stopIfTrue="1">
      <formula>AND(COUNTIF($B$13:$B$46,E11)+COUNTIF(#REF!,E11)&gt;1,NOT(ISBLANK(E11)))</formula>
    </cfRule>
    <cfRule type="expression" dxfId="0" priority="617" stopIfTrue="1">
      <formula>AND(COUNTIF($B$13:$B$46,E11)+COUNTIF(#REF!,E11)&gt;1,NOT(ISBLANK(E11)))</formula>
    </cfRule>
    <cfRule type="expression" dxfId="0" priority="618" stopIfTrue="1">
      <formula>AND(COUNTIF($B$13:$B$46,E11)+COUNTIF(#REF!,E11)&gt;1,NOT(ISBLANK(E11)))</formula>
    </cfRule>
  </conditionalFormatting>
  <conditionalFormatting sqref="E41:E43">
    <cfRule type="expression" dxfId="0" priority="380" stopIfTrue="1">
      <formula>AND(COUNTIF($B$14:$B$23,E41)+COUNTIF(#REF!,E41)&gt;1,NOT(ISBLANK(E41)))</formula>
    </cfRule>
    <cfRule type="expression" dxfId="0" priority="381" stopIfTrue="1">
      <formula>AND(COUNTIF($B$14:$B$23,E41)+COUNTIF(#REF!,E41)&gt;1,NOT(ISBLANK(E41)))</formula>
    </cfRule>
    <cfRule type="expression" dxfId="0" priority="382" stopIfTrue="1">
      <formula>AND(COUNTIF($B$14:$B$23,E41)+COUNTIF(#REF!,E41)&gt;1,NOT(ISBLANK(E41)))</formula>
    </cfRule>
  </conditionalFormatting>
  <conditionalFormatting sqref="E60:E62">
    <cfRule type="expression" dxfId="0" priority="482" stopIfTrue="1">
      <formula>AND(COUNTIF($B$11:$B$87,E60)+COUNTIF(#REF!,E60)&gt;1,NOT(ISBLANK(E60)))</formula>
    </cfRule>
    <cfRule type="expression" dxfId="0" priority="483" stopIfTrue="1">
      <formula>AND(COUNTIF($B$11:$B$87,E60)+COUNTIF(#REF!,E60)&gt;1,NOT(ISBLANK(E60)))</formula>
    </cfRule>
    <cfRule type="expression" dxfId="0" priority="484" stopIfTrue="1">
      <formula>AND(COUNTIF($B$11:$B$87,E60)+COUNTIF(#REF!,E60)&gt;1,NOT(ISBLANK(E60)))</formula>
    </cfRule>
  </conditionalFormatting>
  <conditionalFormatting sqref="E93:E95">
    <cfRule type="expression" dxfId="0" priority="7" stopIfTrue="1">
      <formula>AND(COUNTIF($B$5:$B$10,E93)+COUNTIF(#REF!,E93)&gt;1,NOT(ISBLANK(E93)))</formula>
    </cfRule>
    <cfRule type="expression" dxfId="0" priority="8" stopIfTrue="1">
      <formula>AND(COUNTIF($B$5:$B$10,E93)+COUNTIF(#REF!,E93)&gt;1,NOT(ISBLANK(E93)))</formula>
    </cfRule>
    <cfRule type="expression" dxfId="0" priority="9" stopIfTrue="1">
      <formula>AND(COUNTIF($B$5:$B$10,E93)+COUNTIF(#REF!,E93)&gt;1,NOT(ISBLANK(E93)))</formula>
    </cfRule>
  </conditionalFormatting>
  <conditionalFormatting sqref="E112:E114">
    <cfRule type="expression" dxfId="0" priority="85" stopIfTrue="1">
      <formula>AND(COUNTIF($B$5:$B$78,E112)+COUNTIF(#REF!,E112)&gt;1,NOT(ISBLANK(E112)))</formula>
    </cfRule>
    <cfRule type="expression" dxfId="0" priority="86" stopIfTrue="1">
      <formula>AND(COUNTIF($B$5:$B$78,E112)+COUNTIF(#REF!,E112)&gt;1,NOT(ISBLANK(E112)))</formula>
    </cfRule>
    <cfRule type="expression" dxfId="0" priority="87" stopIfTrue="1">
      <formula>AND(COUNTIF($B$5:$B$78,E112)+COUNTIF(#REF!,E112)&gt;1,NOT(ISBLANK(E112)))</formula>
    </cfRule>
  </conditionalFormatting>
  <printOptions horizontalCentered="1"/>
  <pageMargins left="0.314583333333333" right="0.314583333333333" top="0.314583333333333" bottom="0.0784722222222222" header="0.298611111111111" footer="0.298611111111111"/>
  <pageSetup paperSize="9" scale="67" fitToHeight="0" orientation="landscape" horizontalDpi="600" verticalDpi="3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E84"/>
  <sheetViews>
    <sheetView topLeftCell="C57" workbookViewId="0">
      <selection activeCell="X29" sqref="X29:X79"/>
    </sheetView>
  </sheetViews>
  <sheetFormatPr defaultColWidth="9" defaultRowHeight="13.5"/>
  <cols>
    <col min="1" max="1" width="5.125" style="21" customWidth="1"/>
    <col min="2" max="2" width="11.625" style="21" customWidth="1"/>
    <col min="3" max="3" width="21.25" style="21" customWidth="1"/>
    <col min="4" max="5" width="4.875" style="21" customWidth="1"/>
    <col min="6" max="6" width="19.25" style="21" customWidth="1"/>
    <col min="7" max="7" width="5.875" style="21" customWidth="1"/>
    <col min="8" max="8" width="4.75" style="21" customWidth="1"/>
    <col min="9" max="9" width="8.125" style="21" customWidth="1"/>
    <col min="10" max="10" width="6.875" style="21" customWidth="1"/>
    <col min="11" max="14" width="9" style="21"/>
    <col min="15" max="15" width="9.375" style="21"/>
    <col min="16" max="16" width="10.375" style="21"/>
    <col min="17" max="19" width="9" style="21"/>
    <col min="20" max="20" width="10.375" style="21"/>
    <col min="21" max="24" width="9" style="21"/>
    <col min="25" max="25" width="9.75" style="21" customWidth="1"/>
    <col min="26" max="26" width="9" style="21"/>
    <col min="27" max="27" width="11.5083333333333" style="21"/>
    <col min="28" max="28" width="9" style="21"/>
    <col min="29" max="29" width="10.125" style="21"/>
    <col min="30" max="31" width="9.25" style="21"/>
    <col min="32" max="16384" width="9" style="21"/>
  </cols>
  <sheetData>
    <row r="1" s="21" customFormat="1" ht="28.5" spans="1:27">
      <c r="A1" s="23" t="s">
        <v>200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</row>
    <row r="2" s="21" customFormat="1" ht="14.25" spans="1:27">
      <c r="A2" s="24" t="s">
        <v>201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</row>
    <row r="3" s="21" customFormat="1" ht="34" customHeight="1" spans="1:27">
      <c r="A3" s="25" t="s">
        <v>29</v>
      </c>
      <c r="B3" s="25" t="s">
        <v>30</v>
      </c>
      <c r="C3" s="25" t="s">
        <v>31</v>
      </c>
      <c r="D3" s="25" t="s">
        <v>32</v>
      </c>
      <c r="E3" s="25" t="s">
        <v>202</v>
      </c>
      <c r="F3" s="25" t="s">
        <v>33</v>
      </c>
      <c r="G3" s="26" t="s">
        <v>203</v>
      </c>
      <c r="H3" s="26"/>
      <c r="I3" s="26" t="s">
        <v>204</v>
      </c>
      <c r="J3" s="26"/>
      <c r="K3" s="26" t="s">
        <v>205</v>
      </c>
      <c r="L3" s="26"/>
      <c r="M3" s="26" t="s">
        <v>206</v>
      </c>
      <c r="N3" s="26"/>
      <c r="O3" s="26"/>
      <c r="P3" s="26"/>
      <c r="Q3" s="26" t="s">
        <v>207</v>
      </c>
      <c r="R3" s="26"/>
      <c r="S3" s="26"/>
      <c r="T3" s="26"/>
      <c r="U3" s="26" t="s">
        <v>208</v>
      </c>
      <c r="V3" s="26"/>
      <c r="W3" s="26"/>
      <c r="X3" s="26"/>
      <c r="Y3" s="25" t="s">
        <v>209</v>
      </c>
      <c r="Z3" s="25" t="s">
        <v>210</v>
      </c>
      <c r="AA3" s="26" t="s">
        <v>211</v>
      </c>
    </row>
    <row r="4" s="21" customFormat="1" ht="42.75" spans="1:27">
      <c r="A4" s="25"/>
      <c r="B4" s="25"/>
      <c r="C4" s="25"/>
      <c r="D4" s="25"/>
      <c r="E4" s="25"/>
      <c r="F4" s="25"/>
      <c r="G4" s="26"/>
      <c r="H4" s="26"/>
      <c r="I4" s="26" t="s">
        <v>212</v>
      </c>
      <c r="J4" s="26" t="s">
        <v>213</v>
      </c>
      <c r="K4" s="26" t="s">
        <v>212</v>
      </c>
      <c r="L4" s="26" t="s">
        <v>213</v>
      </c>
      <c r="M4" s="26" t="s">
        <v>214</v>
      </c>
      <c r="N4" s="26" t="s">
        <v>215</v>
      </c>
      <c r="O4" s="26" t="s">
        <v>53</v>
      </c>
      <c r="P4" s="26"/>
      <c r="Q4" s="26" t="s">
        <v>214</v>
      </c>
      <c r="R4" s="26" t="s">
        <v>215</v>
      </c>
      <c r="S4" s="26" t="s">
        <v>53</v>
      </c>
      <c r="T4" s="26"/>
      <c r="U4" s="26" t="s">
        <v>214</v>
      </c>
      <c r="V4" s="26" t="s">
        <v>215</v>
      </c>
      <c r="W4" s="26" t="s">
        <v>53</v>
      </c>
      <c r="X4" s="26"/>
      <c r="Y4" s="25"/>
      <c r="Z4" s="25"/>
      <c r="AA4" s="26"/>
    </row>
    <row r="5" s="21" customFormat="1" ht="28.5" spans="1:31">
      <c r="A5" s="25"/>
      <c r="B5" s="25">
        <v>1</v>
      </c>
      <c r="C5" s="25">
        <v>2</v>
      </c>
      <c r="D5" s="25">
        <v>3</v>
      </c>
      <c r="E5" s="25">
        <v>4</v>
      </c>
      <c r="F5" s="25">
        <v>5</v>
      </c>
      <c r="G5" s="25">
        <v>6</v>
      </c>
      <c r="H5" s="25">
        <v>6</v>
      </c>
      <c r="I5" s="25">
        <v>7</v>
      </c>
      <c r="J5" s="25">
        <v>8</v>
      </c>
      <c r="K5" s="25">
        <v>9</v>
      </c>
      <c r="L5" s="25">
        <v>10</v>
      </c>
      <c r="M5" s="25">
        <v>11</v>
      </c>
      <c r="N5" s="25">
        <v>12</v>
      </c>
      <c r="O5" s="25" t="s">
        <v>216</v>
      </c>
      <c r="P5" s="25"/>
      <c r="Q5" s="25">
        <v>14</v>
      </c>
      <c r="R5" s="25">
        <v>15</v>
      </c>
      <c r="S5" s="25" t="s">
        <v>217</v>
      </c>
      <c r="T5" s="25"/>
      <c r="U5" s="25">
        <v>17</v>
      </c>
      <c r="V5" s="25">
        <v>18</v>
      </c>
      <c r="W5" s="25" t="s">
        <v>218</v>
      </c>
      <c r="X5" s="25"/>
      <c r="Y5" s="25" t="s">
        <v>219</v>
      </c>
      <c r="Z5" s="25">
        <v>21</v>
      </c>
      <c r="AA5" s="25" t="s">
        <v>220</v>
      </c>
      <c r="AC5" s="21" t="s">
        <v>221</v>
      </c>
      <c r="AD5" s="21" t="s">
        <v>222</v>
      </c>
      <c r="AE5" s="21" t="s">
        <v>223</v>
      </c>
    </row>
    <row r="6" s="22" customFormat="1" ht="23" hidden="1" customHeight="1" spans="1:31">
      <c r="A6" s="8">
        <f t="shared" ref="A6:A31" si="0">ROW()-5</f>
        <v>1</v>
      </c>
      <c r="B6" s="7" t="s">
        <v>224</v>
      </c>
      <c r="C6" s="7" t="s">
        <v>225</v>
      </c>
      <c r="D6" s="8" t="str">
        <f>VLOOKUP(C6,[1]花名册!$C$3:$G$58,2,FALSE)</f>
        <v>男</v>
      </c>
      <c r="E6" s="8" t="str">
        <f>VLOOKUP(C6,[1]花名册!$C$3:$G$58,3,FALSE)</f>
        <v>汉</v>
      </c>
      <c r="F6" s="8" t="str">
        <f>VLOOKUP(C6,[1]花名册!$C$3:$G$58,4,FALSE)</f>
        <v>652323199411165112</v>
      </c>
      <c r="G6" s="8" t="s">
        <v>226</v>
      </c>
      <c r="H6" s="8" t="s">
        <v>227</v>
      </c>
      <c r="I6" s="8">
        <v>5248</v>
      </c>
      <c r="J6" s="8">
        <v>5248</v>
      </c>
      <c r="K6" s="8">
        <v>5738</v>
      </c>
      <c r="L6" s="8">
        <v>6531</v>
      </c>
      <c r="M6" s="31">
        <v>0</v>
      </c>
      <c r="N6" s="31">
        <v>419.84</v>
      </c>
      <c r="O6" s="31">
        <v>419.84</v>
      </c>
      <c r="P6" s="31">
        <f>O6*Z6</f>
        <v>4198.4</v>
      </c>
      <c r="Q6" s="31">
        <v>0</v>
      </c>
      <c r="R6" s="8">
        <v>130.62</v>
      </c>
      <c r="S6" s="8">
        <v>130.62</v>
      </c>
      <c r="T6" s="8"/>
      <c r="U6" s="31">
        <v>0</v>
      </c>
      <c r="V6" s="31">
        <v>26.24</v>
      </c>
      <c r="W6" s="31">
        <v>26.24</v>
      </c>
      <c r="X6" s="31"/>
      <c r="Y6" s="31">
        <v>576.7</v>
      </c>
      <c r="Z6" s="8">
        <v>10</v>
      </c>
      <c r="AA6" s="31">
        <v>5767</v>
      </c>
      <c r="AB6" s="22" t="s">
        <v>228</v>
      </c>
      <c r="AC6" s="33">
        <f>ROUND(O6*Z6+O7*Z7,2)</f>
        <v>8071.2</v>
      </c>
      <c r="AD6" s="33">
        <f>S6*Z6+S7*Z7</f>
        <v>2612.4</v>
      </c>
      <c r="AE6" s="33">
        <f>W6*Z6+W7*Z7</f>
        <v>504.5</v>
      </c>
    </row>
    <row r="7" s="22" customFormat="1" ht="23" hidden="1" customHeight="1" spans="1:31">
      <c r="A7" s="8">
        <f t="shared" si="0"/>
        <v>2</v>
      </c>
      <c r="B7" s="7" t="s">
        <v>224</v>
      </c>
      <c r="C7" s="7" t="s">
        <v>229</v>
      </c>
      <c r="D7" s="8" t="str">
        <f>VLOOKUP(C7,[1]花名册!$C$3:$G$58,2,FALSE)</f>
        <v>女</v>
      </c>
      <c r="E7" s="8" t="str">
        <f>VLOOKUP(C7,[1]花名册!$C$3:$G$58,3,FALSE)</f>
        <v>回</v>
      </c>
      <c r="F7" s="8" t="str">
        <f>VLOOKUP(C7,[1]花名册!$C$3:$G$58,4,FALSE)</f>
        <v>650106199705192029</v>
      </c>
      <c r="G7" s="8" t="s">
        <v>226</v>
      </c>
      <c r="H7" s="8" t="s">
        <v>227</v>
      </c>
      <c r="I7" s="8">
        <v>4841</v>
      </c>
      <c r="J7" s="8">
        <v>4841</v>
      </c>
      <c r="K7" s="8">
        <v>5738</v>
      </c>
      <c r="L7" s="8">
        <v>6531</v>
      </c>
      <c r="M7" s="31">
        <v>0</v>
      </c>
      <c r="N7" s="31">
        <v>387.28</v>
      </c>
      <c r="O7" s="31">
        <v>387.28</v>
      </c>
      <c r="P7" s="31">
        <f>O7*Z7</f>
        <v>3872.8</v>
      </c>
      <c r="Q7" s="31">
        <v>0</v>
      </c>
      <c r="R7" s="8">
        <v>130.62</v>
      </c>
      <c r="S7" s="8">
        <v>130.62</v>
      </c>
      <c r="T7" s="8"/>
      <c r="U7" s="31">
        <v>0</v>
      </c>
      <c r="V7" s="31">
        <v>24.21</v>
      </c>
      <c r="W7" s="31">
        <v>24.21</v>
      </c>
      <c r="X7" s="31"/>
      <c r="Y7" s="31">
        <v>542.11</v>
      </c>
      <c r="Z7" s="8">
        <v>10</v>
      </c>
      <c r="AA7" s="31">
        <v>5421.1</v>
      </c>
      <c r="AC7" s="33"/>
      <c r="AD7" s="33"/>
      <c r="AE7" s="33"/>
    </row>
    <row r="8" s="22" customFormat="1" ht="23" hidden="1" customHeight="1" spans="1:31">
      <c r="A8" s="8">
        <f t="shared" si="0"/>
        <v>3</v>
      </c>
      <c r="B8" s="7" t="s">
        <v>230</v>
      </c>
      <c r="C8" s="8" t="s">
        <v>231</v>
      </c>
      <c r="D8" s="8" t="str">
        <f>VLOOKUP(C8,[1]花名册!$C$3:$G$58,2,FALSE)</f>
        <v>男</v>
      </c>
      <c r="E8" s="8" t="str">
        <f>VLOOKUP(C8,[1]花名册!$C$3:$G$58,3,FALSE)</f>
        <v>汉</v>
      </c>
      <c r="F8" s="8" t="str">
        <f>VLOOKUP(C8,[1]花名册!$C$3:$G$58,4,FALSE)</f>
        <v>654001199511292917</v>
      </c>
      <c r="G8" s="8" t="s">
        <v>226</v>
      </c>
      <c r="H8" s="8" t="s">
        <v>227</v>
      </c>
      <c r="I8" s="8">
        <v>5530</v>
      </c>
      <c r="J8" s="8">
        <v>5530</v>
      </c>
      <c r="K8" s="8">
        <v>5738</v>
      </c>
      <c r="L8" s="8">
        <v>6531</v>
      </c>
      <c r="M8" s="31">
        <v>0</v>
      </c>
      <c r="N8" s="31">
        <v>442.4</v>
      </c>
      <c r="O8" s="31">
        <v>442.4</v>
      </c>
      <c r="P8" s="31">
        <f t="shared" ref="P8:P39" si="1">O8*Z8</f>
        <v>4424</v>
      </c>
      <c r="Q8" s="31">
        <v>0</v>
      </c>
      <c r="R8" s="8">
        <v>130.62</v>
      </c>
      <c r="S8" s="8">
        <v>130.62</v>
      </c>
      <c r="T8" s="8"/>
      <c r="U8" s="31">
        <v>0</v>
      </c>
      <c r="V8" s="31">
        <v>27.65</v>
      </c>
      <c r="W8" s="31">
        <v>27.65</v>
      </c>
      <c r="X8" s="31"/>
      <c r="Y8" s="31">
        <v>600.67</v>
      </c>
      <c r="Z8" s="8">
        <v>10</v>
      </c>
      <c r="AA8" s="31">
        <v>6006.7</v>
      </c>
      <c r="AB8" s="22" t="s">
        <v>232</v>
      </c>
      <c r="AC8" s="33">
        <f>ROUND((O8+O9+O10+O11+O12)*Z8,2)</f>
        <v>30306.4</v>
      </c>
      <c r="AD8" s="33">
        <f>ROUND(S8*Z8+S9*Z9+S10*Z10+S11*Z11+S12*Z12+S13*Z13+S14*Z14+S15*Z15+S16*Z16+S17*Z17+S18*Z18+S19*Z19+S20*Z20+S21*Z21+S22*Z22+S23*Z23+S24*Z24+S25*Z25+S26*Z26+S27*Z27+S28*Z28,2)</f>
        <v>8744.26</v>
      </c>
      <c r="AE8" s="33">
        <f>ROUND(W8*Z8+W9*Z9+W10*Z10+W11*Z11+W12*Z12,2)</f>
        <v>1894.3</v>
      </c>
    </row>
    <row r="9" s="22" customFormat="1" ht="23" hidden="1" customHeight="1" spans="1:27">
      <c r="A9" s="8">
        <f t="shared" si="0"/>
        <v>4</v>
      </c>
      <c r="B9" s="7" t="s">
        <v>230</v>
      </c>
      <c r="C9" s="7" t="s">
        <v>233</v>
      </c>
      <c r="D9" s="8" t="s">
        <v>74</v>
      </c>
      <c r="E9" s="8" t="s">
        <v>234</v>
      </c>
      <c r="F9" s="8" t="s">
        <v>235</v>
      </c>
      <c r="G9" s="8" t="s">
        <v>226</v>
      </c>
      <c r="H9" s="8" t="s">
        <v>227</v>
      </c>
      <c r="I9" s="8">
        <v>8858</v>
      </c>
      <c r="J9" s="8">
        <v>8858</v>
      </c>
      <c r="K9" s="8">
        <v>8858</v>
      </c>
      <c r="L9" s="8">
        <v>8858</v>
      </c>
      <c r="M9" s="31">
        <v>0</v>
      </c>
      <c r="N9" s="31">
        <v>708.64</v>
      </c>
      <c r="O9" s="31">
        <v>708.64</v>
      </c>
      <c r="P9" s="31">
        <f t="shared" si="1"/>
        <v>7086.4</v>
      </c>
      <c r="Q9" s="31">
        <v>0</v>
      </c>
      <c r="R9" s="8">
        <v>177.16</v>
      </c>
      <c r="S9" s="8">
        <v>177.16</v>
      </c>
      <c r="T9" s="8"/>
      <c r="U9" s="31">
        <v>0</v>
      </c>
      <c r="V9" s="31">
        <v>44.29</v>
      </c>
      <c r="W9" s="31">
        <v>44.29</v>
      </c>
      <c r="X9" s="31"/>
      <c r="Y9" s="31">
        <v>930.09</v>
      </c>
      <c r="Z9" s="8">
        <v>10</v>
      </c>
      <c r="AA9" s="31">
        <v>9300.9</v>
      </c>
    </row>
    <row r="10" s="22" customFormat="1" ht="23" hidden="1" customHeight="1" spans="1:27">
      <c r="A10" s="8">
        <f t="shared" si="0"/>
        <v>5</v>
      </c>
      <c r="B10" s="7" t="s">
        <v>230</v>
      </c>
      <c r="C10" s="7" t="s">
        <v>236</v>
      </c>
      <c r="D10" s="8" t="s">
        <v>64</v>
      </c>
      <c r="E10" s="8" t="s">
        <v>234</v>
      </c>
      <c r="F10" s="8" t="s">
        <v>237</v>
      </c>
      <c r="G10" s="8" t="s">
        <v>226</v>
      </c>
      <c r="H10" s="8" t="s">
        <v>227</v>
      </c>
      <c r="I10" s="32">
        <v>7605</v>
      </c>
      <c r="J10" s="32">
        <v>7605</v>
      </c>
      <c r="K10" s="32">
        <v>7605</v>
      </c>
      <c r="L10" s="32">
        <v>7605</v>
      </c>
      <c r="M10" s="31">
        <v>0</v>
      </c>
      <c r="N10" s="31">
        <v>608.4</v>
      </c>
      <c r="O10" s="31">
        <v>608.4</v>
      </c>
      <c r="P10" s="31">
        <f t="shared" si="1"/>
        <v>6084</v>
      </c>
      <c r="Q10" s="31">
        <v>0</v>
      </c>
      <c r="R10" s="8">
        <v>152.1</v>
      </c>
      <c r="S10" s="8">
        <v>152.1</v>
      </c>
      <c r="T10" s="8"/>
      <c r="U10" s="31">
        <v>0</v>
      </c>
      <c r="V10" s="31">
        <v>38.03</v>
      </c>
      <c r="W10" s="31">
        <v>38.03</v>
      </c>
      <c r="X10" s="31"/>
      <c r="Y10" s="31">
        <v>798.53</v>
      </c>
      <c r="Z10" s="8">
        <v>10</v>
      </c>
      <c r="AA10" s="31">
        <v>7985.3</v>
      </c>
    </row>
    <row r="11" s="22" customFormat="1" ht="23" hidden="1" customHeight="1" spans="1:27">
      <c r="A11" s="8">
        <f t="shared" si="0"/>
        <v>6</v>
      </c>
      <c r="B11" s="7" t="s">
        <v>230</v>
      </c>
      <c r="C11" s="7" t="s">
        <v>238</v>
      </c>
      <c r="D11" s="8" t="s">
        <v>64</v>
      </c>
      <c r="E11" s="8" t="s">
        <v>234</v>
      </c>
      <c r="F11" s="8" t="s">
        <v>239</v>
      </c>
      <c r="G11" s="8" t="s">
        <v>226</v>
      </c>
      <c r="H11" s="8" t="s">
        <v>227</v>
      </c>
      <c r="I11" s="32">
        <v>7411</v>
      </c>
      <c r="J11" s="32">
        <v>7411</v>
      </c>
      <c r="K11" s="32">
        <v>7411</v>
      </c>
      <c r="L11" s="32">
        <v>7411</v>
      </c>
      <c r="M11" s="31">
        <v>0</v>
      </c>
      <c r="N11" s="31">
        <v>592.88</v>
      </c>
      <c r="O11" s="31">
        <v>592.88</v>
      </c>
      <c r="P11" s="31">
        <f t="shared" si="1"/>
        <v>5928.8</v>
      </c>
      <c r="Q11" s="31">
        <v>0</v>
      </c>
      <c r="R11" s="8">
        <v>148.22</v>
      </c>
      <c r="S11" s="8">
        <v>148.22</v>
      </c>
      <c r="T11" s="8"/>
      <c r="U11" s="31">
        <v>0</v>
      </c>
      <c r="V11" s="31">
        <v>37.06</v>
      </c>
      <c r="W11" s="31">
        <v>37.06</v>
      </c>
      <c r="X11" s="31"/>
      <c r="Y11" s="31">
        <v>778.16</v>
      </c>
      <c r="Z11" s="8">
        <v>10</v>
      </c>
      <c r="AA11" s="31">
        <v>7781.6</v>
      </c>
    </row>
    <row r="12" s="22" customFormat="1" ht="23" hidden="1" customHeight="1" spans="1:27">
      <c r="A12" s="8">
        <f t="shared" si="0"/>
        <v>7</v>
      </c>
      <c r="B12" s="7" t="s">
        <v>230</v>
      </c>
      <c r="C12" s="7" t="s">
        <v>240</v>
      </c>
      <c r="D12" s="8" t="s">
        <v>64</v>
      </c>
      <c r="E12" s="8" t="s">
        <v>234</v>
      </c>
      <c r="F12" s="8" t="s">
        <v>241</v>
      </c>
      <c r="G12" s="8" t="s">
        <v>226</v>
      </c>
      <c r="H12" s="8" t="s">
        <v>227</v>
      </c>
      <c r="I12" s="32">
        <v>8479</v>
      </c>
      <c r="J12" s="32">
        <v>8479</v>
      </c>
      <c r="K12" s="32">
        <v>8479</v>
      </c>
      <c r="L12" s="32">
        <v>8479</v>
      </c>
      <c r="M12" s="31">
        <v>0</v>
      </c>
      <c r="N12" s="31">
        <v>678.32</v>
      </c>
      <c r="O12" s="31">
        <v>678.32</v>
      </c>
      <c r="P12" s="31">
        <f t="shared" si="1"/>
        <v>6783.2</v>
      </c>
      <c r="Q12" s="31">
        <v>0</v>
      </c>
      <c r="R12" s="8">
        <v>169.58</v>
      </c>
      <c r="S12" s="8">
        <v>169.58</v>
      </c>
      <c r="T12" s="8"/>
      <c r="U12" s="31">
        <v>0</v>
      </c>
      <c r="V12" s="31">
        <v>42.4</v>
      </c>
      <c r="W12" s="31">
        <v>42.4</v>
      </c>
      <c r="X12" s="31"/>
      <c r="Y12" s="31">
        <v>890.3</v>
      </c>
      <c r="Z12" s="8">
        <v>10</v>
      </c>
      <c r="AA12" s="31">
        <v>8903</v>
      </c>
    </row>
    <row r="13" s="22" customFormat="1" ht="23" hidden="1" customHeight="1" spans="1:27">
      <c r="A13" s="8">
        <f t="shared" si="0"/>
        <v>8</v>
      </c>
      <c r="B13" s="7" t="s">
        <v>230</v>
      </c>
      <c r="C13" s="8" t="s">
        <v>242</v>
      </c>
      <c r="D13" s="8" t="str">
        <f>VLOOKUP(C13,[1]花名册!$C$3:$G$58,2,FALSE)</f>
        <v>女</v>
      </c>
      <c r="E13" s="8" t="str">
        <f>VLOOKUP(C13,[1]花名册!$C$3:$G$58,3,FALSE)</f>
        <v>汉</v>
      </c>
      <c r="F13" s="8" t="str">
        <f>VLOOKUP(C13,[1]花名册!$C$3:$G$58,4,FALSE)</f>
        <v>652901199701185263</v>
      </c>
      <c r="G13" s="8" t="s">
        <v>243</v>
      </c>
      <c r="H13" s="8" t="s">
        <v>227</v>
      </c>
      <c r="I13" s="8">
        <v>5000</v>
      </c>
      <c r="J13" s="8">
        <v>5000</v>
      </c>
      <c r="K13" s="8">
        <v>5738</v>
      </c>
      <c r="L13" s="8">
        <v>6531</v>
      </c>
      <c r="M13" s="31">
        <v>400</v>
      </c>
      <c r="N13" s="31">
        <v>400</v>
      </c>
      <c r="O13" s="31">
        <v>0</v>
      </c>
      <c r="P13" s="31">
        <f t="shared" si="1"/>
        <v>0</v>
      </c>
      <c r="Q13" s="31">
        <v>114.76</v>
      </c>
      <c r="R13" s="8">
        <v>130.62</v>
      </c>
      <c r="S13" s="8">
        <v>15.86</v>
      </c>
      <c r="T13" s="8"/>
      <c r="U13" s="31">
        <v>25</v>
      </c>
      <c r="V13" s="31">
        <v>25</v>
      </c>
      <c r="W13" s="31">
        <v>0</v>
      </c>
      <c r="X13" s="31"/>
      <c r="Y13" s="31">
        <v>15.86</v>
      </c>
      <c r="Z13" s="8">
        <v>6</v>
      </c>
      <c r="AA13" s="31">
        <v>95.16</v>
      </c>
    </row>
    <row r="14" s="22" customFormat="1" ht="23" hidden="1" customHeight="1" spans="1:27">
      <c r="A14" s="8">
        <f t="shared" si="0"/>
        <v>9</v>
      </c>
      <c r="B14" s="7" t="s">
        <v>230</v>
      </c>
      <c r="C14" s="8" t="s">
        <v>244</v>
      </c>
      <c r="D14" s="8" t="str">
        <f>VLOOKUP(C14,[1]花名册!$C$3:$G$58,2,FALSE)</f>
        <v>女</v>
      </c>
      <c r="E14" s="8" t="str">
        <f>VLOOKUP(C14,[1]花名册!$C$3:$G$58,3,FALSE)</f>
        <v>汉</v>
      </c>
      <c r="F14" s="8" t="str">
        <f>VLOOKUP(C14,[1]花名册!$C$3:$G$58,4,FALSE)</f>
        <v>652325199310112081</v>
      </c>
      <c r="G14" s="8" t="s">
        <v>245</v>
      </c>
      <c r="H14" s="8" t="s">
        <v>227</v>
      </c>
      <c r="I14" s="8">
        <v>5000</v>
      </c>
      <c r="J14" s="8">
        <v>5000</v>
      </c>
      <c r="K14" s="8">
        <v>5738</v>
      </c>
      <c r="L14" s="8">
        <v>6531</v>
      </c>
      <c r="M14" s="31">
        <v>400</v>
      </c>
      <c r="N14" s="31">
        <v>400</v>
      </c>
      <c r="O14" s="31">
        <v>0</v>
      </c>
      <c r="P14" s="31">
        <f t="shared" si="1"/>
        <v>0</v>
      </c>
      <c r="Q14" s="31">
        <v>114.76</v>
      </c>
      <c r="R14" s="8">
        <v>130.62</v>
      </c>
      <c r="S14" s="8">
        <v>15.86</v>
      </c>
      <c r="T14" s="8"/>
      <c r="U14" s="31">
        <v>25</v>
      </c>
      <c r="V14" s="31">
        <v>25</v>
      </c>
      <c r="W14" s="31">
        <v>0</v>
      </c>
      <c r="X14" s="31"/>
      <c r="Y14" s="31">
        <v>15.86</v>
      </c>
      <c r="Z14" s="8">
        <v>5</v>
      </c>
      <c r="AA14" s="31">
        <v>79.3</v>
      </c>
    </row>
    <row r="15" s="22" customFormat="1" ht="23" hidden="1" customHeight="1" spans="1:27">
      <c r="A15" s="8">
        <f t="shared" si="0"/>
        <v>10</v>
      </c>
      <c r="B15" s="7" t="s">
        <v>230</v>
      </c>
      <c r="C15" s="8" t="s">
        <v>104</v>
      </c>
      <c r="D15" s="8" t="str">
        <f>VLOOKUP(C15,[1]花名册!$C$3:$G$58,2,FALSE)</f>
        <v>男</v>
      </c>
      <c r="E15" s="8" t="str">
        <f>VLOOKUP(C15,[1]花名册!$C$3:$G$58,3,FALSE)</f>
        <v>汉</v>
      </c>
      <c r="F15" s="8" t="str">
        <f>VLOOKUP(C15,[1]花名册!$C$3:$G$58,4,FALSE)</f>
        <v>421181199003110074</v>
      </c>
      <c r="G15" s="8" t="s">
        <v>245</v>
      </c>
      <c r="H15" s="8" t="s">
        <v>227</v>
      </c>
      <c r="I15" s="8">
        <v>5000</v>
      </c>
      <c r="J15" s="8">
        <v>5000</v>
      </c>
      <c r="K15" s="8">
        <v>5738</v>
      </c>
      <c r="L15" s="8">
        <v>6531</v>
      </c>
      <c r="M15" s="31">
        <v>400</v>
      </c>
      <c r="N15" s="31">
        <v>400</v>
      </c>
      <c r="O15" s="31">
        <v>0</v>
      </c>
      <c r="P15" s="31">
        <f t="shared" si="1"/>
        <v>0</v>
      </c>
      <c r="Q15" s="31">
        <v>114.76</v>
      </c>
      <c r="R15" s="8">
        <v>130.62</v>
      </c>
      <c r="S15" s="8">
        <v>15.86</v>
      </c>
      <c r="T15" s="8"/>
      <c r="U15" s="31">
        <v>25</v>
      </c>
      <c r="V15" s="31">
        <v>25</v>
      </c>
      <c r="W15" s="31">
        <v>0</v>
      </c>
      <c r="X15" s="31"/>
      <c r="Y15" s="31">
        <v>15.86</v>
      </c>
      <c r="Z15" s="8">
        <v>5</v>
      </c>
      <c r="AA15" s="31">
        <v>79.3</v>
      </c>
    </row>
    <row r="16" s="22" customFormat="1" ht="23" hidden="1" customHeight="1" spans="1:27">
      <c r="A16" s="8">
        <f t="shared" si="0"/>
        <v>11</v>
      </c>
      <c r="B16" s="7" t="s">
        <v>230</v>
      </c>
      <c r="C16" s="8" t="s">
        <v>106</v>
      </c>
      <c r="D16" s="8" t="str">
        <f>VLOOKUP(C16,[1]花名册!$C$3:$G$58,2,FALSE)</f>
        <v>男</v>
      </c>
      <c r="E16" s="8" t="str">
        <f>VLOOKUP(C16,[1]花名册!$C$3:$G$58,3,FALSE)</f>
        <v>回</v>
      </c>
      <c r="F16" s="8" t="str">
        <f>VLOOKUP(C16,[1]花名册!$C$3:$G$58,4,FALSE)</f>
        <v>632122199305036316</v>
      </c>
      <c r="G16" s="8" t="s">
        <v>245</v>
      </c>
      <c r="H16" s="8" t="s">
        <v>227</v>
      </c>
      <c r="I16" s="8">
        <v>5000</v>
      </c>
      <c r="J16" s="8">
        <v>5000</v>
      </c>
      <c r="K16" s="8">
        <v>5738</v>
      </c>
      <c r="L16" s="8">
        <v>6531</v>
      </c>
      <c r="M16" s="31">
        <v>400</v>
      </c>
      <c r="N16" s="31">
        <v>400</v>
      </c>
      <c r="O16" s="31">
        <v>0</v>
      </c>
      <c r="P16" s="31">
        <f t="shared" si="1"/>
        <v>0</v>
      </c>
      <c r="Q16" s="31">
        <v>114.76</v>
      </c>
      <c r="R16" s="8">
        <v>130.62</v>
      </c>
      <c r="S16" s="8">
        <v>15.86</v>
      </c>
      <c r="T16" s="8"/>
      <c r="U16" s="31">
        <v>25</v>
      </c>
      <c r="V16" s="31">
        <v>25</v>
      </c>
      <c r="W16" s="31">
        <v>0</v>
      </c>
      <c r="X16" s="31"/>
      <c r="Y16" s="31">
        <v>15.86</v>
      </c>
      <c r="Z16" s="8">
        <v>5</v>
      </c>
      <c r="AA16" s="31">
        <v>79.3</v>
      </c>
    </row>
    <row r="17" s="22" customFormat="1" ht="23" hidden="1" customHeight="1" spans="1:27">
      <c r="A17" s="8">
        <f t="shared" si="0"/>
        <v>12</v>
      </c>
      <c r="B17" s="7" t="s">
        <v>230</v>
      </c>
      <c r="C17" s="8" t="s">
        <v>108</v>
      </c>
      <c r="D17" s="8" t="str">
        <f>VLOOKUP(C17,[1]花名册!$C$3:$G$58,2,FALSE)</f>
        <v>男</v>
      </c>
      <c r="E17" s="8" t="str">
        <f>VLOOKUP(C17,[1]花名册!$C$3:$G$58,3,FALSE)</f>
        <v>汉</v>
      </c>
      <c r="F17" s="8" t="str">
        <f>VLOOKUP(C17,[1]花名册!$C$3:$G$58,4,FALSE)</f>
        <v>652301199804022536</v>
      </c>
      <c r="G17" s="8" t="s">
        <v>245</v>
      </c>
      <c r="H17" s="8" t="s">
        <v>227</v>
      </c>
      <c r="I17" s="8">
        <v>5000</v>
      </c>
      <c r="J17" s="8">
        <v>5000</v>
      </c>
      <c r="K17" s="8">
        <v>5738</v>
      </c>
      <c r="L17" s="8">
        <v>6531</v>
      </c>
      <c r="M17" s="31">
        <v>400</v>
      </c>
      <c r="N17" s="31">
        <v>400</v>
      </c>
      <c r="O17" s="31">
        <v>0</v>
      </c>
      <c r="P17" s="31">
        <f t="shared" si="1"/>
        <v>0</v>
      </c>
      <c r="Q17" s="31">
        <v>114.76</v>
      </c>
      <c r="R17" s="8">
        <v>130.62</v>
      </c>
      <c r="S17" s="8">
        <v>15.86</v>
      </c>
      <c r="T17" s="8"/>
      <c r="U17" s="31">
        <v>25</v>
      </c>
      <c r="V17" s="31">
        <v>25</v>
      </c>
      <c r="W17" s="31">
        <v>0</v>
      </c>
      <c r="X17" s="31"/>
      <c r="Y17" s="31">
        <v>15.86</v>
      </c>
      <c r="Z17" s="8">
        <v>5</v>
      </c>
      <c r="AA17" s="31">
        <v>79.3</v>
      </c>
    </row>
    <row r="18" s="22" customFormat="1" ht="23" hidden="1" customHeight="1" spans="1:27">
      <c r="A18" s="8">
        <f t="shared" si="0"/>
        <v>13</v>
      </c>
      <c r="B18" s="7" t="s">
        <v>230</v>
      </c>
      <c r="C18" s="8" t="s">
        <v>246</v>
      </c>
      <c r="D18" s="8" t="str">
        <f>VLOOKUP(C18,[1]花名册!$C$3:$G$58,2,FALSE)</f>
        <v>女</v>
      </c>
      <c r="E18" s="8" t="str">
        <f>VLOOKUP(C18,[1]花名册!$C$3:$G$58,3,FALSE)</f>
        <v>锡伯</v>
      </c>
      <c r="F18" s="8" t="str">
        <f>VLOOKUP(C18,[1]花名册!$C$3:$G$58,4,FALSE)</f>
        <v>654122199802153121</v>
      </c>
      <c r="G18" s="8" t="s">
        <v>247</v>
      </c>
      <c r="H18" s="8" t="s">
        <v>227</v>
      </c>
      <c r="I18" s="8">
        <v>5000</v>
      </c>
      <c r="J18" s="8">
        <v>5000</v>
      </c>
      <c r="K18" s="8">
        <v>5738</v>
      </c>
      <c r="L18" s="8">
        <v>6531</v>
      </c>
      <c r="M18" s="31">
        <v>400</v>
      </c>
      <c r="N18" s="31">
        <v>400</v>
      </c>
      <c r="O18" s="31">
        <v>0</v>
      </c>
      <c r="P18" s="31">
        <f t="shared" si="1"/>
        <v>0</v>
      </c>
      <c r="Q18" s="31">
        <v>114.76</v>
      </c>
      <c r="R18" s="8">
        <v>130.62</v>
      </c>
      <c r="S18" s="8">
        <v>15.86</v>
      </c>
      <c r="T18" s="8"/>
      <c r="U18" s="31">
        <v>25</v>
      </c>
      <c r="V18" s="31">
        <v>25</v>
      </c>
      <c r="W18" s="31">
        <v>0</v>
      </c>
      <c r="X18" s="31"/>
      <c r="Y18" s="31">
        <v>15.86</v>
      </c>
      <c r="Z18" s="8">
        <v>4</v>
      </c>
      <c r="AA18" s="31">
        <v>63.44</v>
      </c>
    </row>
    <row r="19" s="22" customFormat="1" ht="23" hidden="1" customHeight="1" spans="1:27">
      <c r="A19" s="8">
        <f t="shared" si="0"/>
        <v>14</v>
      </c>
      <c r="B19" s="7" t="s">
        <v>230</v>
      </c>
      <c r="C19" s="8" t="s">
        <v>110</v>
      </c>
      <c r="D19" s="8" t="str">
        <f>VLOOKUP(C19,[1]花名册!$C$3:$G$58,2,FALSE)</f>
        <v>男</v>
      </c>
      <c r="E19" s="8" t="str">
        <f>VLOOKUP(C19,[1]花名册!$C$3:$G$58,3,FALSE)</f>
        <v>汉</v>
      </c>
      <c r="F19" s="8" t="str">
        <f>VLOOKUP(C19,[1]花名册!$C$3:$G$58,4,FALSE)</f>
        <v>622301199309258773</v>
      </c>
      <c r="G19" s="8" t="s">
        <v>247</v>
      </c>
      <c r="H19" s="8" t="s">
        <v>227</v>
      </c>
      <c r="I19" s="8">
        <v>5000</v>
      </c>
      <c r="J19" s="8">
        <v>5000</v>
      </c>
      <c r="K19" s="8">
        <v>5738</v>
      </c>
      <c r="L19" s="8">
        <v>6531</v>
      </c>
      <c r="M19" s="31">
        <v>400</v>
      </c>
      <c r="N19" s="31">
        <v>400</v>
      </c>
      <c r="O19" s="31">
        <v>0</v>
      </c>
      <c r="P19" s="31">
        <f t="shared" si="1"/>
        <v>0</v>
      </c>
      <c r="Q19" s="31">
        <v>114.76</v>
      </c>
      <c r="R19" s="8">
        <v>130.62</v>
      </c>
      <c r="S19" s="8">
        <v>15.86</v>
      </c>
      <c r="T19" s="8"/>
      <c r="U19" s="31">
        <v>25</v>
      </c>
      <c r="V19" s="31">
        <v>25</v>
      </c>
      <c r="W19" s="31">
        <v>0</v>
      </c>
      <c r="X19" s="31"/>
      <c r="Y19" s="31">
        <v>15.86</v>
      </c>
      <c r="Z19" s="8">
        <v>4</v>
      </c>
      <c r="AA19" s="31">
        <v>63.44</v>
      </c>
    </row>
    <row r="20" s="22" customFormat="1" ht="23" hidden="1" customHeight="1" spans="1:27">
      <c r="A20" s="8">
        <f t="shared" si="0"/>
        <v>15</v>
      </c>
      <c r="B20" s="7" t="s">
        <v>230</v>
      </c>
      <c r="C20" s="8" t="s">
        <v>112</v>
      </c>
      <c r="D20" s="8" t="str">
        <f>VLOOKUP(C20,[1]花名册!$C$3:$G$58,2,FALSE)</f>
        <v>女</v>
      </c>
      <c r="E20" s="8" t="str">
        <f>VLOOKUP(C20,[1]花名册!$C$3:$G$58,3,FALSE)</f>
        <v>维</v>
      </c>
      <c r="F20" s="8" t="str">
        <f>VLOOKUP(C20,[1]花名册!$C$3:$G$58,4,FALSE)</f>
        <v>654121199707242322</v>
      </c>
      <c r="G20" s="8" t="s">
        <v>247</v>
      </c>
      <c r="H20" s="8" t="s">
        <v>227</v>
      </c>
      <c r="I20" s="8">
        <v>5000</v>
      </c>
      <c r="J20" s="8">
        <v>5000</v>
      </c>
      <c r="K20" s="8">
        <v>5738</v>
      </c>
      <c r="L20" s="8">
        <v>6531</v>
      </c>
      <c r="M20" s="31">
        <v>400</v>
      </c>
      <c r="N20" s="31">
        <v>400</v>
      </c>
      <c r="O20" s="31">
        <v>0</v>
      </c>
      <c r="P20" s="31">
        <f t="shared" si="1"/>
        <v>0</v>
      </c>
      <c r="Q20" s="31">
        <v>114.76</v>
      </c>
      <c r="R20" s="8">
        <v>130.62</v>
      </c>
      <c r="S20" s="8">
        <v>15.86</v>
      </c>
      <c r="T20" s="8"/>
      <c r="U20" s="31">
        <v>25</v>
      </c>
      <c r="V20" s="31">
        <v>25</v>
      </c>
      <c r="W20" s="31">
        <v>0</v>
      </c>
      <c r="X20" s="31"/>
      <c r="Y20" s="31">
        <v>15.86</v>
      </c>
      <c r="Z20" s="8">
        <v>4</v>
      </c>
      <c r="AA20" s="31">
        <v>63.44</v>
      </c>
    </row>
    <row r="21" s="22" customFormat="1" ht="23" hidden="1" customHeight="1" spans="1:27">
      <c r="A21" s="8">
        <f t="shared" si="0"/>
        <v>16</v>
      </c>
      <c r="B21" s="7" t="s">
        <v>230</v>
      </c>
      <c r="C21" s="8" t="s">
        <v>114</v>
      </c>
      <c r="D21" s="8" t="str">
        <f>VLOOKUP(C21,[1]花名册!$C$3:$G$58,2,FALSE)</f>
        <v>男</v>
      </c>
      <c r="E21" s="8" t="str">
        <f>VLOOKUP(C21,[1]花名册!$C$3:$G$58,3,FALSE)</f>
        <v>哈</v>
      </c>
      <c r="F21" s="8" t="str">
        <f>VLOOKUP(C21,[1]花名册!$C$3:$G$58,4,FALSE)</f>
        <v>650121199808142837</v>
      </c>
      <c r="G21" s="8" t="s">
        <v>247</v>
      </c>
      <c r="H21" s="8" t="s">
        <v>227</v>
      </c>
      <c r="I21" s="8">
        <v>5000</v>
      </c>
      <c r="J21" s="8">
        <v>5000</v>
      </c>
      <c r="K21" s="8">
        <v>5738</v>
      </c>
      <c r="L21" s="8">
        <v>6531</v>
      </c>
      <c r="M21" s="31">
        <v>400</v>
      </c>
      <c r="N21" s="31">
        <v>400</v>
      </c>
      <c r="O21" s="31">
        <v>0</v>
      </c>
      <c r="P21" s="31">
        <f t="shared" si="1"/>
        <v>0</v>
      </c>
      <c r="Q21" s="31">
        <v>114.76</v>
      </c>
      <c r="R21" s="8">
        <v>130.62</v>
      </c>
      <c r="S21" s="8">
        <v>15.86</v>
      </c>
      <c r="T21" s="8"/>
      <c r="U21" s="31">
        <v>25</v>
      </c>
      <c r="V21" s="31">
        <v>25</v>
      </c>
      <c r="W21" s="31">
        <v>0</v>
      </c>
      <c r="X21" s="31"/>
      <c r="Y21" s="31">
        <v>15.86</v>
      </c>
      <c r="Z21" s="8">
        <v>4</v>
      </c>
      <c r="AA21" s="31">
        <v>63.44</v>
      </c>
    </row>
    <row r="22" s="22" customFormat="1" ht="23" hidden="1" customHeight="1" spans="1:27">
      <c r="A22" s="8">
        <f t="shared" si="0"/>
        <v>17</v>
      </c>
      <c r="B22" s="7" t="s">
        <v>230</v>
      </c>
      <c r="C22" s="8" t="s">
        <v>116</v>
      </c>
      <c r="D22" s="8" t="str">
        <f>VLOOKUP(C22,[1]花名册!$C$3:$G$58,2,FALSE)</f>
        <v>女</v>
      </c>
      <c r="E22" s="8" t="str">
        <f>VLOOKUP(C22,[1]花名册!$C$3:$G$58,3,FALSE)</f>
        <v>哈</v>
      </c>
      <c r="F22" s="8" t="str">
        <f>VLOOKUP(C22,[1]花名册!$C$3:$G$58,4,FALSE)</f>
        <v>654326199812202528</v>
      </c>
      <c r="G22" s="8" t="s">
        <v>247</v>
      </c>
      <c r="H22" s="8" t="s">
        <v>227</v>
      </c>
      <c r="I22" s="8">
        <v>5000</v>
      </c>
      <c r="J22" s="8">
        <v>5000</v>
      </c>
      <c r="K22" s="8">
        <v>5738</v>
      </c>
      <c r="L22" s="8">
        <v>6531</v>
      </c>
      <c r="M22" s="31">
        <v>400</v>
      </c>
      <c r="N22" s="31">
        <v>400</v>
      </c>
      <c r="O22" s="31">
        <v>0</v>
      </c>
      <c r="P22" s="31">
        <f t="shared" si="1"/>
        <v>0</v>
      </c>
      <c r="Q22" s="31">
        <v>114.76</v>
      </c>
      <c r="R22" s="8">
        <v>130.62</v>
      </c>
      <c r="S22" s="8">
        <v>15.86</v>
      </c>
      <c r="T22" s="8"/>
      <c r="U22" s="31">
        <v>25</v>
      </c>
      <c r="V22" s="31">
        <v>25</v>
      </c>
      <c r="W22" s="31">
        <v>0</v>
      </c>
      <c r="X22" s="31"/>
      <c r="Y22" s="31">
        <v>15.86</v>
      </c>
      <c r="Z22" s="8">
        <v>4</v>
      </c>
      <c r="AA22" s="31">
        <v>63.44</v>
      </c>
    </row>
    <row r="23" s="22" customFormat="1" ht="23" hidden="1" customHeight="1" spans="1:27">
      <c r="A23" s="8">
        <f t="shared" si="0"/>
        <v>18</v>
      </c>
      <c r="B23" s="7" t="s">
        <v>230</v>
      </c>
      <c r="C23" s="9" t="s">
        <v>248</v>
      </c>
      <c r="D23" s="8" t="str">
        <f>VLOOKUP(C23,[1]花名册!$C$3:$G$58,2,FALSE)</f>
        <v>男</v>
      </c>
      <c r="E23" s="8" t="s">
        <v>234</v>
      </c>
      <c r="F23" s="8" t="str">
        <f>VLOOKUP(C23,[1]花名册!$C$3:$G$58,4,FALSE)</f>
        <v>650106199410251618</v>
      </c>
      <c r="G23" s="8" t="s">
        <v>249</v>
      </c>
      <c r="H23" s="8" t="s">
        <v>227</v>
      </c>
      <c r="I23" s="8">
        <v>5000</v>
      </c>
      <c r="J23" s="8">
        <v>5000</v>
      </c>
      <c r="K23" s="8">
        <v>5738</v>
      </c>
      <c r="L23" s="8">
        <v>6531</v>
      </c>
      <c r="M23" s="31">
        <v>400</v>
      </c>
      <c r="N23" s="31">
        <v>400</v>
      </c>
      <c r="O23" s="31">
        <v>0</v>
      </c>
      <c r="P23" s="31">
        <f t="shared" si="1"/>
        <v>0</v>
      </c>
      <c r="Q23" s="31">
        <v>114.76</v>
      </c>
      <c r="R23" s="8">
        <v>130.62</v>
      </c>
      <c r="S23" s="8">
        <v>15.86</v>
      </c>
      <c r="T23" s="8"/>
      <c r="U23" s="31">
        <v>25</v>
      </c>
      <c r="V23" s="31">
        <v>25</v>
      </c>
      <c r="W23" s="31">
        <v>0</v>
      </c>
      <c r="X23" s="31"/>
      <c r="Y23" s="31">
        <v>15.86</v>
      </c>
      <c r="Z23" s="8">
        <v>3</v>
      </c>
      <c r="AA23" s="31">
        <v>47.58</v>
      </c>
    </row>
    <row r="24" s="22" customFormat="1" ht="23" hidden="1" customHeight="1" spans="1:27">
      <c r="A24" s="8">
        <f t="shared" si="0"/>
        <v>19</v>
      </c>
      <c r="B24" s="7" t="s">
        <v>230</v>
      </c>
      <c r="C24" s="9" t="s">
        <v>118</v>
      </c>
      <c r="D24" s="8" t="str">
        <f>VLOOKUP(C24,[1]花名册!$C$3:$G$58,2,FALSE)</f>
        <v>女</v>
      </c>
      <c r="E24" s="8" t="s">
        <v>234</v>
      </c>
      <c r="F24" s="8" t="str">
        <f>VLOOKUP(C24,[1]花名册!$C$3:$G$58,4,FALSE)</f>
        <v>412726199507107941</v>
      </c>
      <c r="G24" s="8" t="s">
        <v>249</v>
      </c>
      <c r="H24" s="8" t="s">
        <v>227</v>
      </c>
      <c r="I24" s="8">
        <v>5000</v>
      </c>
      <c r="J24" s="8">
        <v>5000</v>
      </c>
      <c r="K24" s="8">
        <v>5738</v>
      </c>
      <c r="L24" s="8">
        <v>6531</v>
      </c>
      <c r="M24" s="31">
        <v>400</v>
      </c>
      <c r="N24" s="31">
        <v>400</v>
      </c>
      <c r="O24" s="31">
        <v>0</v>
      </c>
      <c r="P24" s="31">
        <f t="shared" si="1"/>
        <v>0</v>
      </c>
      <c r="Q24" s="31">
        <v>114.76</v>
      </c>
      <c r="R24" s="8">
        <v>130.62</v>
      </c>
      <c r="S24" s="8">
        <v>15.86</v>
      </c>
      <c r="T24" s="8"/>
      <c r="U24" s="31">
        <v>25</v>
      </c>
      <c r="V24" s="31">
        <v>25</v>
      </c>
      <c r="W24" s="31">
        <v>0</v>
      </c>
      <c r="X24" s="31"/>
      <c r="Y24" s="31">
        <v>15.86</v>
      </c>
      <c r="Z24" s="8">
        <v>3</v>
      </c>
      <c r="AA24" s="31">
        <v>47.58</v>
      </c>
    </row>
    <row r="25" s="22" customFormat="1" ht="23" hidden="1" customHeight="1" spans="1:27">
      <c r="A25" s="8">
        <f t="shared" si="0"/>
        <v>20</v>
      </c>
      <c r="B25" s="7" t="s">
        <v>230</v>
      </c>
      <c r="C25" s="9" t="s">
        <v>120</v>
      </c>
      <c r="D25" s="8" t="str">
        <f>VLOOKUP(C25,[1]花名册!$C$3:$G$58,2,FALSE)</f>
        <v>女</v>
      </c>
      <c r="E25" s="8" t="s">
        <v>234</v>
      </c>
      <c r="F25" s="8" t="str">
        <f>VLOOKUP(C25,[1]花名册!$C$3:$G$58,4,FALSE)</f>
        <v>62272519950410326X</v>
      </c>
      <c r="G25" s="8" t="s">
        <v>249</v>
      </c>
      <c r="H25" s="8" t="s">
        <v>227</v>
      </c>
      <c r="I25" s="8">
        <v>5000</v>
      </c>
      <c r="J25" s="8">
        <v>5000</v>
      </c>
      <c r="K25" s="8">
        <v>5738</v>
      </c>
      <c r="L25" s="8">
        <v>6531</v>
      </c>
      <c r="M25" s="31">
        <v>400</v>
      </c>
      <c r="N25" s="31">
        <v>400</v>
      </c>
      <c r="O25" s="31">
        <v>0</v>
      </c>
      <c r="P25" s="31">
        <f t="shared" si="1"/>
        <v>0</v>
      </c>
      <c r="Q25" s="31">
        <v>114.76</v>
      </c>
      <c r="R25" s="8">
        <v>130.62</v>
      </c>
      <c r="S25" s="8">
        <v>15.86</v>
      </c>
      <c r="T25" s="8"/>
      <c r="U25" s="31">
        <v>25</v>
      </c>
      <c r="V25" s="31">
        <v>25</v>
      </c>
      <c r="W25" s="31">
        <v>0</v>
      </c>
      <c r="X25" s="31"/>
      <c r="Y25" s="31">
        <v>15.86</v>
      </c>
      <c r="Z25" s="8">
        <v>3</v>
      </c>
      <c r="AA25" s="31">
        <v>47.58</v>
      </c>
    </row>
    <row r="26" s="22" customFormat="1" ht="23" hidden="1" customHeight="1" spans="1:27">
      <c r="A26" s="8">
        <f t="shared" si="0"/>
        <v>21</v>
      </c>
      <c r="B26" s="7" t="s">
        <v>230</v>
      </c>
      <c r="C26" s="8" t="s">
        <v>122</v>
      </c>
      <c r="D26" s="8" t="str">
        <f>VLOOKUP(C26,[1]花名册!$C$3:$G$58,2,FALSE)</f>
        <v>男</v>
      </c>
      <c r="E26" s="8" t="s">
        <v>234</v>
      </c>
      <c r="F26" s="8" t="str">
        <f>VLOOKUP(C26,[1]花名册!$C$3:$G$58,4,FALSE)</f>
        <v>654201199812074412</v>
      </c>
      <c r="G26" s="8" t="s">
        <v>250</v>
      </c>
      <c r="H26" s="8" t="s">
        <v>227</v>
      </c>
      <c r="I26" s="8">
        <v>5000</v>
      </c>
      <c r="J26" s="8">
        <v>5000</v>
      </c>
      <c r="K26" s="8">
        <v>5738</v>
      </c>
      <c r="L26" s="8">
        <v>6531</v>
      </c>
      <c r="M26" s="31">
        <v>400</v>
      </c>
      <c r="N26" s="31">
        <v>400</v>
      </c>
      <c r="O26" s="31">
        <v>0</v>
      </c>
      <c r="P26" s="31">
        <f t="shared" si="1"/>
        <v>0</v>
      </c>
      <c r="Q26" s="31">
        <v>114.76</v>
      </c>
      <c r="R26" s="8">
        <v>130.62</v>
      </c>
      <c r="S26" s="8">
        <v>15.86</v>
      </c>
      <c r="T26" s="8"/>
      <c r="U26" s="31">
        <v>25</v>
      </c>
      <c r="V26" s="31">
        <v>25</v>
      </c>
      <c r="W26" s="31">
        <v>0</v>
      </c>
      <c r="X26" s="31"/>
      <c r="Y26" s="31">
        <v>15.86</v>
      </c>
      <c r="Z26" s="8">
        <v>2</v>
      </c>
      <c r="AA26" s="31">
        <v>31.72</v>
      </c>
    </row>
    <row r="27" s="22" customFormat="1" ht="23" hidden="1" customHeight="1" spans="1:27">
      <c r="A27" s="8">
        <f t="shared" si="0"/>
        <v>22</v>
      </c>
      <c r="B27" s="7" t="s">
        <v>230</v>
      </c>
      <c r="C27" s="8" t="s">
        <v>124</v>
      </c>
      <c r="D27" s="8" t="str">
        <f>VLOOKUP(C27,[1]花名册!$C$3:$G$58,2,FALSE)</f>
        <v>男</v>
      </c>
      <c r="E27" s="8" t="s">
        <v>234</v>
      </c>
      <c r="F27" s="8" t="str">
        <f>VLOOKUP(C27,[1]花名册!$C$3:$G$58,4,FALSE)</f>
        <v>652325199509153614</v>
      </c>
      <c r="G27" s="8" t="s">
        <v>250</v>
      </c>
      <c r="H27" s="8" t="s">
        <v>227</v>
      </c>
      <c r="I27" s="8">
        <v>5000</v>
      </c>
      <c r="J27" s="8">
        <v>5000</v>
      </c>
      <c r="K27" s="8">
        <v>5738</v>
      </c>
      <c r="L27" s="8">
        <v>6531</v>
      </c>
      <c r="M27" s="31">
        <v>400</v>
      </c>
      <c r="N27" s="31">
        <v>400</v>
      </c>
      <c r="O27" s="31">
        <v>0</v>
      </c>
      <c r="P27" s="31">
        <f t="shared" si="1"/>
        <v>0</v>
      </c>
      <c r="Q27" s="31">
        <v>114.76</v>
      </c>
      <c r="R27" s="8">
        <v>130.62</v>
      </c>
      <c r="S27" s="8">
        <v>15.86</v>
      </c>
      <c r="T27" s="8"/>
      <c r="U27" s="31">
        <v>25</v>
      </c>
      <c r="V27" s="31">
        <v>25</v>
      </c>
      <c r="W27" s="31">
        <v>0</v>
      </c>
      <c r="X27" s="31"/>
      <c r="Y27" s="31">
        <v>15.86</v>
      </c>
      <c r="Z27" s="8">
        <v>2</v>
      </c>
      <c r="AA27" s="31">
        <v>31.72</v>
      </c>
    </row>
    <row r="28" s="22" customFormat="1" ht="23" hidden="1" customHeight="1" spans="1:27">
      <c r="A28" s="8">
        <f t="shared" si="0"/>
        <v>23</v>
      </c>
      <c r="B28" s="7" t="s">
        <v>230</v>
      </c>
      <c r="C28" s="8" t="s">
        <v>126</v>
      </c>
      <c r="D28" s="8" t="str">
        <f>VLOOKUP(C28,[1]花名册!$C$3:$G$58,2,FALSE)</f>
        <v>男</v>
      </c>
      <c r="E28" s="8" t="s">
        <v>234</v>
      </c>
      <c r="F28" s="8" t="str">
        <f>VLOOKUP(C28,[1]花名册!$C$3:$G$58,4,FALSE)</f>
        <v>653130199703212711</v>
      </c>
      <c r="G28" s="8" t="s">
        <v>250</v>
      </c>
      <c r="H28" s="8" t="s">
        <v>227</v>
      </c>
      <c r="I28" s="8">
        <v>5000</v>
      </c>
      <c r="J28" s="8">
        <v>5000</v>
      </c>
      <c r="K28" s="8">
        <v>5738</v>
      </c>
      <c r="L28" s="8">
        <v>6531</v>
      </c>
      <c r="M28" s="31">
        <v>400</v>
      </c>
      <c r="N28" s="31">
        <v>400</v>
      </c>
      <c r="O28" s="31">
        <v>0</v>
      </c>
      <c r="P28" s="31">
        <f t="shared" si="1"/>
        <v>0</v>
      </c>
      <c r="Q28" s="31">
        <v>114.76</v>
      </c>
      <c r="R28" s="8">
        <v>130.62</v>
      </c>
      <c r="S28" s="8">
        <v>15.86</v>
      </c>
      <c r="T28" s="8"/>
      <c r="U28" s="31">
        <v>25</v>
      </c>
      <c r="V28" s="31">
        <v>25</v>
      </c>
      <c r="W28" s="31">
        <v>0</v>
      </c>
      <c r="X28" s="31"/>
      <c r="Y28" s="31">
        <v>15.86</v>
      </c>
      <c r="Z28" s="8">
        <v>2</v>
      </c>
      <c r="AA28" s="31">
        <v>31.72</v>
      </c>
    </row>
    <row r="29" s="22" customFormat="1" ht="23" customHeight="1" spans="1:31">
      <c r="A29" s="8">
        <f t="shared" si="0"/>
        <v>24</v>
      </c>
      <c r="B29" s="27" t="s">
        <v>251</v>
      </c>
      <c r="C29" s="27" t="s">
        <v>252</v>
      </c>
      <c r="D29" s="28" t="s">
        <v>64</v>
      </c>
      <c r="E29" s="28" t="s">
        <v>234</v>
      </c>
      <c r="F29" s="28" t="s">
        <v>253</v>
      </c>
      <c r="G29" s="8" t="s">
        <v>226</v>
      </c>
      <c r="H29" s="8" t="s">
        <v>254</v>
      </c>
      <c r="I29" s="8">
        <v>8383</v>
      </c>
      <c r="J29" s="8">
        <v>8383</v>
      </c>
      <c r="K29" s="8">
        <v>8383</v>
      </c>
      <c r="L29" s="8">
        <v>8383</v>
      </c>
      <c r="M29" s="31">
        <v>0</v>
      </c>
      <c r="N29" s="31">
        <v>670.64</v>
      </c>
      <c r="O29" s="31">
        <v>670.64</v>
      </c>
      <c r="P29" s="31">
        <f t="shared" si="1"/>
        <v>7377.04</v>
      </c>
      <c r="Q29" s="31">
        <v>0</v>
      </c>
      <c r="R29" s="8">
        <v>167.66</v>
      </c>
      <c r="S29" s="8">
        <v>167.66</v>
      </c>
      <c r="T29" s="8">
        <f>S29*Z29</f>
        <v>1844.26</v>
      </c>
      <c r="U29" s="31">
        <v>0</v>
      </c>
      <c r="V29" s="31">
        <v>41.92</v>
      </c>
      <c r="W29" s="31">
        <v>41.92</v>
      </c>
      <c r="X29" s="31">
        <f>W29*Z29</f>
        <v>461.12</v>
      </c>
      <c r="Y29" s="31">
        <v>880.22</v>
      </c>
      <c r="Z29" s="8">
        <v>11</v>
      </c>
      <c r="AA29" s="31">
        <v>9682.42</v>
      </c>
      <c r="AB29" s="22" t="s">
        <v>255</v>
      </c>
      <c r="AC29" s="22">
        <f>ROUND(O29*Z29+O30*Z30+O31*Z31+O33*Z33+O35*Z35+O37*Z37+O39*Z39+O41*Z41+O43*Z43+O45*Z45+O47*Z47+O49*Z49+O51*Z51+O53*Z53+O55*Z55+O57*Z57+O59*Z59+O61*Z61+O63*Z63+O65*Z65+O67*Z67+O69*Z69+O71*Z71,2)</f>
        <v>103895.04</v>
      </c>
      <c r="AD29" s="33">
        <f>ROUND(S29*Z29+S30*Z30+S31*Z31+S32*Z32+S33*Z33+S34*Z34+S35*Z35+S36*Z36+S37*Z37+S38*Z38+S39*Z39+S40*Z40+S41*Z41+S42*Z42+S43*Z43+S44*Z44+S45*Z45+S46*Z46+S47*Z47+S48*Z48+S49*Z49+S50*Z50+S51*Z51+S52*Z52+S53*Z53+S54*Z54+S55*Z55+S56*Z56+S57*Z57+S58*Z58+S59*Z59+S60*Z60+S61*Z61+S62*Z62+S63*Z63+S64*Z64+S65*Z65+S66*Z66+S67*Z67+S68*Z68+S69*Z69+S70*Z70+S71*Z71+S72*Z72+S73*Z73+S74*Z74,2)</f>
        <v>31349.6</v>
      </c>
      <c r="AE29" s="22">
        <f>ROUND(W29*Z29+W30*Z30+W31*Z31+W33*Z33+W35*Z35+W37*Z37+W39*Z39+W41*Z41+W43*Z43+W45*Z45+W47*Z47+W49*Z49+W51*Z51+W53*Z53+W55*Z55+W57*Z57+W59*Z59+W61*Z61+W63*Z63+W65*Z65+W67*Z67+W69*Z69+W71*Z71,2)</f>
        <v>6494.25</v>
      </c>
    </row>
    <row r="30" s="22" customFormat="1" ht="23" customHeight="1" spans="1:27">
      <c r="A30" s="8">
        <f t="shared" si="0"/>
        <v>25</v>
      </c>
      <c r="B30" s="7" t="s">
        <v>251</v>
      </c>
      <c r="C30" s="7" t="s">
        <v>256</v>
      </c>
      <c r="D30" s="8" t="s">
        <v>74</v>
      </c>
      <c r="E30" s="8" t="s">
        <v>234</v>
      </c>
      <c r="F30" s="8" t="s">
        <v>257</v>
      </c>
      <c r="G30" s="8" t="s">
        <v>226</v>
      </c>
      <c r="H30" s="8" t="s">
        <v>254</v>
      </c>
      <c r="I30" s="8">
        <v>7045</v>
      </c>
      <c r="J30" s="8">
        <v>7045</v>
      </c>
      <c r="K30" s="8">
        <v>7045</v>
      </c>
      <c r="L30" s="8">
        <v>7045</v>
      </c>
      <c r="M30" s="31">
        <v>0</v>
      </c>
      <c r="N30" s="31">
        <v>563.6</v>
      </c>
      <c r="O30" s="31">
        <v>563.6</v>
      </c>
      <c r="P30" s="31">
        <f t="shared" si="1"/>
        <v>6199.6</v>
      </c>
      <c r="Q30" s="31">
        <v>0</v>
      </c>
      <c r="R30" s="8">
        <v>140.9</v>
      </c>
      <c r="S30" s="31">
        <v>140.9</v>
      </c>
      <c r="T30" s="8">
        <f t="shared" ref="T30:T74" si="2">S30*Z30</f>
        <v>1549.9</v>
      </c>
      <c r="U30" s="31">
        <v>0</v>
      </c>
      <c r="V30" s="31">
        <v>35.23</v>
      </c>
      <c r="W30" s="31">
        <v>35.23</v>
      </c>
      <c r="X30" s="31">
        <f t="shared" ref="X30:X74" si="3">W30*Z30</f>
        <v>387.53</v>
      </c>
      <c r="Y30" s="31">
        <v>739.73</v>
      </c>
      <c r="Z30" s="8">
        <v>11</v>
      </c>
      <c r="AA30" s="31">
        <v>8137.03</v>
      </c>
    </row>
    <row r="31" s="22" customFormat="1" ht="23" customHeight="1" spans="1:27">
      <c r="A31" s="28">
        <f t="shared" si="0"/>
        <v>26</v>
      </c>
      <c r="B31" s="27" t="s">
        <v>251</v>
      </c>
      <c r="C31" s="28" t="s">
        <v>258</v>
      </c>
      <c r="D31" s="28" t="s">
        <v>74</v>
      </c>
      <c r="E31" s="28" t="s">
        <v>234</v>
      </c>
      <c r="F31" s="28" t="s">
        <v>259</v>
      </c>
      <c r="G31" s="8" t="s">
        <v>226</v>
      </c>
      <c r="H31" s="8" t="s">
        <v>227</v>
      </c>
      <c r="I31" s="8">
        <v>5647</v>
      </c>
      <c r="J31" s="8">
        <v>5647</v>
      </c>
      <c r="K31" s="8">
        <v>5738</v>
      </c>
      <c r="L31" s="8">
        <v>6531</v>
      </c>
      <c r="M31" s="31">
        <v>0</v>
      </c>
      <c r="N31" s="31">
        <v>451.76</v>
      </c>
      <c r="O31" s="31">
        <v>451.76</v>
      </c>
      <c r="P31" s="31">
        <f t="shared" si="1"/>
        <v>4517.6</v>
      </c>
      <c r="Q31" s="31">
        <v>0</v>
      </c>
      <c r="R31" s="8">
        <v>130.62</v>
      </c>
      <c r="S31" s="8">
        <v>130.62</v>
      </c>
      <c r="T31" s="8">
        <f t="shared" si="2"/>
        <v>1306.2</v>
      </c>
      <c r="U31" s="31">
        <v>0</v>
      </c>
      <c r="V31" s="31">
        <v>28.24</v>
      </c>
      <c r="W31" s="31">
        <v>28.24</v>
      </c>
      <c r="X31" s="31">
        <f t="shared" si="3"/>
        <v>282.4</v>
      </c>
      <c r="Y31" s="31">
        <v>610.62</v>
      </c>
      <c r="Z31" s="34">
        <v>10</v>
      </c>
      <c r="AA31" s="31">
        <v>6106.2</v>
      </c>
    </row>
    <row r="32" s="22" customFormat="1" ht="23" customHeight="1" spans="1:27">
      <c r="A32" s="29"/>
      <c r="B32" s="30"/>
      <c r="C32" s="29"/>
      <c r="D32" s="29"/>
      <c r="E32" s="29"/>
      <c r="F32" s="29"/>
      <c r="G32" s="8" t="s">
        <v>227</v>
      </c>
      <c r="H32" s="8" t="s">
        <v>254</v>
      </c>
      <c r="I32" s="8">
        <v>5647</v>
      </c>
      <c r="J32" s="8">
        <v>5647</v>
      </c>
      <c r="K32" s="8">
        <v>5738</v>
      </c>
      <c r="L32" s="8">
        <v>6531</v>
      </c>
      <c r="M32" s="31">
        <v>451.76</v>
      </c>
      <c r="N32" s="31">
        <v>451.76</v>
      </c>
      <c r="O32" s="31">
        <v>0</v>
      </c>
      <c r="P32" s="31">
        <f t="shared" si="1"/>
        <v>0</v>
      </c>
      <c r="Q32" s="31">
        <v>114.76</v>
      </c>
      <c r="R32" s="8">
        <v>130.62</v>
      </c>
      <c r="S32" s="8">
        <v>15.86</v>
      </c>
      <c r="T32" s="8">
        <f t="shared" si="2"/>
        <v>15.86</v>
      </c>
      <c r="U32" s="31">
        <v>28.235</v>
      </c>
      <c r="V32" s="31">
        <v>28.24</v>
      </c>
      <c r="W32" s="31">
        <v>0.00499999999999901</v>
      </c>
      <c r="X32" s="31">
        <f t="shared" si="3"/>
        <v>0.00499999999999901</v>
      </c>
      <c r="Y32" s="31">
        <v>15.87</v>
      </c>
      <c r="Z32" s="34">
        <v>1</v>
      </c>
      <c r="AA32" s="31">
        <v>15.87</v>
      </c>
    </row>
    <row r="33" s="22" customFormat="1" ht="23" customHeight="1" spans="1:27">
      <c r="A33" s="28">
        <v>27</v>
      </c>
      <c r="B33" s="27" t="s">
        <v>251</v>
      </c>
      <c r="C33" s="28" t="s">
        <v>260</v>
      </c>
      <c r="D33" s="28" t="s">
        <v>74</v>
      </c>
      <c r="E33" s="28" t="s">
        <v>234</v>
      </c>
      <c r="F33" s="28" t="s">
        <v>261</v>
      </c>
      <c r="G33" s="8" t="s">
        <v>226</v>
      </c>
      <c r="H33" s="8" t="s">
        <v>227</v>
      </c>
      <c r="I33" s="8">
        <v>5493</v>
      </c>
      <c r="J33" s="8">
        <v>5493</v>
      </c>
      <c r="K33" s="8">
        <v>5738</v>
      </c>
      <c r="L33" s="8">
        <v>6531</v>
      </c>
      <c r="M33" s="31">
        <v>0</v>
      </c>
      <c r="N33" s="31">
        <v>439.44</v>
      </c>
      <c r="O33" s="31">
        <v>439.44</v>
      </c>
      <c r="P33" s="31">
        <f t="shared" si="1"/>
        <v>4394.4</v>
      </c>
      <c r="Q33" s="31">
        <v>0</v>
      </c>
      <c r="R33" s="8">
        <v>130.62</v>
      </c>
      <c r="S33" s="8">
        <v>130.62</v>
      </c>
      <c r="T33" s="8">
        <f t="shared" si="2"/>
        <v>1306.2</v>
      </c>
      <c r="U33" s="31">
        <v>0</v>
      </c>
      <c r="V33" s="31">
        <v>27.47</v>
      </c>
      <c r="W33" s="31">
        <v>27.47</v>
      </c>
      <c r="X33" s="31">
        <f t="shared" si="3"/>
        <v>274.7</v>
      </c>
      <c r="Y33" s="31">
        <v>597.53</v>
      </c>
      <c r="Z33" s="34">
        <v>10</v>
      </c>
      <c r="AA33" s="31">
        <v>5975.3</v>
      </c>
    </row>
    <row r="34" s="22" customFormat="1" ht="23" customHeight="1" spans="1:27">
      <c r="A34" s="29"/>
      <c r="B34" s="30"/>
      <c r="C34" s="29"/>
      <c r="D34" s="29"/>
      <c r="E34" s="29"/>
      <c r="F34" s="29"/>
      <c r="G34" s="8" t="s">
        <v>227</v>
      </c>
      <c r="H34" s="8" t="s">
        <v>254</v>
      </c>
      <c r="I34" s="8">
        <v>5493</v>
      </c>
      <c r="J34" s="8">
        <v>5493</v>
      </c>
      <c r="K34" s="8">
        <v>5738</v>
      </c>
      <c r="L34" s="8">
        <v>6531</v>
      </c>
      <c r="M34" s="31">
        <v>439.44</v>
      </c>
      <c r="N34" s="31">
        <v>439.44</v>
      </c>
      <c r="O34" s="31">
        <v>0</v>
      </c>
      <c r="P34" s="31">
        <f t="shared" si="1"/>
        <v>0</v>
      </c>
      <c r="Q34" s="31">
        <v>114.76</v>
      </c>
      <c r="R34" s="8">
        <v>130.62</v>
      </c>
      <c r="S34" s="8">
        <v>15.86</v>
      </c>
      <c r="T34" s="8">
        <f t="shared" si="2"/>
        <v>15.86</v>
      </c>
      <c r="U34" s="31">
        <v>27.465</v>
      </c>
      <c r="V34" s="31">
        <v>27.47</v>
      </c>
      <c r="W34" s="31">
        <v>0.00499999999999901</v>
      </c>
      <c r="X34" s="31">
        <f t="shared" si="3"/>
        <v>0.00499999999999901</v>
      </c>
      <c r="Y34" s="31">
        <v>15.87</v>
      </c>
      <c r="Z34" s="34">
        <v>1</v>
      </c>
      <c r="AA34" s="31">
        <v>15.87</v>
      </c>
    </row>
    <row r="35" s="22" customFormat="1" ht="23" customHeight="1" spans="1:27">
      <c r="A35" s="28">
        <v>28</v>
      </c>
      <c r="B35" s="27" t="s">
        <v>251</v>
      </c>
      <c r="C35" s="28" t="s">
        <v>262</v>
      </c>
      <c r="D35" s="28" t="s">
        <v>74</v>
      </c>
      <c r="E35" s="28" t="s">
        <v>234</v>
      </c>
      <c r="F35" s="28" t="s">
        <v>263</v>
      </c>
      <c r="G35" s="8" t="s">
        <v>226</v>
      </c>
      <c r="H35" s="8" t="s">
        <v>227</v>
      </c>
      <c r="I35" s="8">
        <v>5931</v>
      </c>
      <c r="J35" s="8">
        <v>5931</v>
      </c>
      <c r="K35" s="8">
        <v>5931</v>
      </c>
      <c r="L35" s="8">
        <v>6531</v>
      </c>
      <c r="M35" s="31">
        <v>0</v>
      </c>
      <c r="N35" s="31">
        <v>474.48</v>
      </c>
      <c r="O35" s="31">
        <v>474.48</v>
      </c>
      <c r="P35" s="31">
        <f t="shared" si="1"/>
        <v>4744.8</v>
      </c>
      <c r="Q35" s="31">
        <v>0</v>
      </c>
      <c r="R35" s="8">
        <v>130.62</v>
      </c>
      <c r="S35" s="8">
        <v>130.62</v>
      </c>
      <c r="T35" s="8">
        <f t="shared" si="2"/>
        <v>1306.2</v>
      </c>
      <c r="U35" s="31">
        <v>0</v>
      </c>
      <c r="V35" s="31">
        <v>29.66</v>
      </c>
      <c r="W35" s="31">
        <v>29.66</v>
      </c>
      <c r="X35" s="31">
        <f t="shared" si="3"/>
        <v>296.6</v>
      </c>
      <c r="Y35" s="31">
        <v>634.76</v>
      </c>
      <c r="Z35" s="34">
        <v>10</v>
      </c>
      <c r="AA35" s="31">
        <v>6347.6</v>
      </c>
    </row>
    <row r="36" s="22" customFormat="1" ht="23" customHeight="1" spans="1:27">
      <c r="A36" s="29"/>
      <c r="B36" s="30"/>
      <c r="C36" s="29"/>
      <c r="D36" s="29"/>
      <c r="E36" s="29"/>
      <c r="F36" s="29"/>
      <c r="G36" s="8" t="s">
        <v>227</v>
      </c>
      <c r="H36" s="8" t="s">
        <v>254</v>
      </c>
      <c r="I36" s="8">
        <v>5931</v>
      </c>
      <c r="J36" s="8">
        <v>5931</v>
      </c>
      <c r="K36" s="8">
        <v>5931</v>
      </c>
      <c r="L36" s="8">
        <v>6531</v>
      </c>
      <c r="M36" s="31">
        <v>474.48</v>
      </c>
      <c r="N36" s="31">
        <v>474.48</v>
      </c>
      <c r="O36" s="31">
        <v>0</v>
      </c>
      <c r="P36" s="31">
        <f t="shared" si="1"/>
        <v>0</v>
      </c>
      <c r="Q36" s="31">
        <v>118.62</v>
      </c>
      <c r="R36" s="8">
        <v>130.62</v>
      </c>
      <c r="S36" s="31">
        <v>12</v>
      </c>
      <c r="T36" s="8">
        <f t="shared" si="2"/>
        <v>12</v>
      </c>
      <c r="U36" s="31">
        <v>29.655</v>
      </c>
      <c r="V36" s="31">
        <v>29.66</v>
      </c>
      <c r="W36" s="31">
        <v>0.00499999999999901</v>
      </c>
      <c r="X36" s="31">
        <f t="shared" si="3"/>
        <v>0.00499999999999901</v>
      </c>
      <c r="Y36" s="31">
        <v>12.01</v>
      </c>
      <c r="Z36" s="34">
        <v>1</v>
      </c>
      <c r="AA36" s="31">
        <v>12.01</v>
      </c>
    </row>
    <row r="37" s="22" customFormat="1" ht="23" customHeight="1" spans="1:27">
      <c r="A37" s="28">
        <v>29</v>
      </c>
      <c r="B37" s="27" t="s">
        <v>251</v>
      </c>
      <c r="C37" s="28" t="s">
        <v>264</v>
      </c>
      <c r="D37" s="28" t="s">
        <v>74</v>
      </c>
      <c r="E37" s="28" t="s">
        <v>234</v>
      </c>
      <c r="F37" s="28" t="s">
        <v>265</v>
      </c>
      <c r="G37" s="8" t="s">
        <v>226</v>
      </c>
      <c r="H37" s="8" t="s">
        <v>227</v>
      </c>
      <c r="I37" s="8">
        <v>5575</v>
      </c>
      <c r="J37" s="8">
        <v>5575</v>
      </c>
      <c r="K37" s="8">
        <v>5738</v>
      </c>
      <c r="L37" s="8">
        <v>6531</v>
      </c>
      <c r="M37" s="31">
        <v>0</v>
      </c>
      <c r="N37" s="31">
        <v>446</v>
      </c>
      <c r="O37" s="31">
        <v>446</v>
      </c>
      <c r="P37" s="31">
        <f t="shared" si="1"/>
        <v>4460</v>
      </c>
      <c r="Q37" s="31">
        <v>0</v>
      </c>
      <c r="R37" s="8">
        <v>130.62</v>
      </c>
      <c r="S37" s="8">
        <v>130.62</v>
      </c>
      <c r="T37" s="8">
        <f t="shared" si="2"/>
        <v>1306.2</v>
      </c>
      <c r="U37" s="31">
        <v>0</v>
      </c>
      <c r="V37" s="31">
        <v>27.88</v>
      </c>
      <c r="W37" s="31">
        <v>27.88</v>
      </c>
      <c r="X37" s="31">
        <f t="shared" si="3"/>
        <v>278.8</v>
      </c>
      <c r="Y37" s="31">
        <v>604.5</v>
      </c>
      <c r="Z37" s="34">
        <v>10</v>
      </c>
      <c r="AA37" s="31">
        <v>6045</v>
      </c>
    </row>
    <row r="38" s="22" customFormat="1" ht="23" customHeight="1" spans="1:27">
      <c r="A38" s="29"/>
      <c r="B38" s="30"/>
      <c r="C38" s="29"/>
      <c r="D38" s="29"/>
      <c r="E38" s="29"/>
      <c r="F38" s="29"/>
      <c r="G38" s="8" t="s">
        <v>227</v>
      </c>
      <c r="H38" s="8" t="s">
        <v>254</v>
      </c>
      <c r="I38" s="8">
        <v>5575</v>
      </c>
      <c r="J38" s="8">
        <v>5575</v>
      </c>
      <c r="K38" s="8">
        <v>5738</v>
      </c>
      <c r="L38" s="8">
        <v>6531</v>
      </c>
      <c r="M38" s="31">
        <v>446</v>
      </c>
      <c r="N38" s="31">
        <v>446</v>
      </c>
      <c r="O38" s="31">
        <v>0</v>
      </c>
      <c r="P38" s="31">
        <f t="shared" si="1"/>
        <v>0</v>
      </c>
      <c r="Q38" s="31">
        <v>114.76</v>
      </c>
      <c r="R38" s="8">
        <v>130.62</v>
      </c>
      <c r="S38" s="31">
        <v>15.86</v>
      </c>
      <c r="T38" s="8">
        <f t="shared" si="2"/>
        <v>15.86</v>
      </c>
      <c r="U38" s="31">
        <v>27.875</v>
      </c>
      <c r="V38" s="31">
        <v>27.88</v>
      </c>
      <c r="W38" s="31">
        <v>0.00499999999999901</v>
      </c>
      <c r="X38" s="31">
        <f t="shared" si="3"/>
        <v>0.00499999999999901</v>
      </c>
      <c r="Y38" s="31">
        <v>15.87</v>
      </c>
      <c r="Z38" s="34">
        <v>1</v>
      </c>
      <c r="AA38" s="31">
        <v>15.87</v>
      </c>
    </row>
    <row r="39" s="22" customFormat="1" ht="23" customHeight="1" spans="1:27">
      <c r="A39" s="28">
        <v>30</v>
      </c>
      <c r="B39" s="27" t="s">
        <v>251</v>
      </c>
      <c r="C39" s="28" t="s">
        <v>266</v>
      </c>
      <c r="D39" s="28" t="s">
        <v>74</v>
      </c>
      <c r="E39" s="28" t="s">
        <v>234</v>
      </c>
      <c r="F39" s="28" t="s">
        <v>267</v>
      </c>
      <c r="G39" s="8" t="s">
        <v>226</v>
      </c>
      <c r="H39" s="8" t="s">
        <v>227</v>
      </c>
      <c r="I39" s="8">
        <v>6032</v>
      </c>
      <c r="J39" s="8">
        <v>6032</v>
      </c>
      <c r="K39" s="8">
        <v>6032</v>
      </c>
      <c r="L39" s="8">
        <v>6531</v>
      </c>
      <c r="M39" s="31">
        <v>0</v>
      </c>
      <c r="N39" s="31">
        <v>482.56</v>
      </c>
      <c r="O39" s="31">
        <v>482.56</v>
      </c>
      <c r="P39" s="31">
        <f t="shared" si="1"/>
        <v>4825.6</v>
      </c>
      <c r="Q39" s="31">
        <v>0</v>
      </c>
      <c r="R39" s="8">
        <v>130.62</v>
      </c>
      <c r="S39" s="8">
        <v>130.62</v>
      </c>
      <c r="T39" s="8">
        <f t="shared" si="2"/>
        <v>1306.2</v>
      </c>
      <c r="U39" s="31">
        <v>0</v>
      </c>
      <c r="V39" s="31">
        <v>30.16</v>
      </c>
      <c r="W39" s="31">
        <v>30.16</v>
      </c>
      <c r="X39" s="31">
        <f t="shared" si="3"/>
        <v>301.6</v>
      </c>
      <c r="Y39" s="31">
        <v>643.34</v>
      </c>
      <c r="Z39" s="34">
        <v>10</v>
      </c>
      <c r="AA39" s="31">
        <v>6433.4</v>
      </c>
    </row>
    <row r="40" s="22" customFormat="1" ht="23" customHeight="1" spans="1:27">
      <c r="A40" s="29"/>
      <c r="B40" s="30"/>
      <c r="C40" s="29"/>
      <c r="D40" s="29"/>
      <c r="E40" s="29"/>
      <c r="F40" s="29"/>
      <c r="G40" s="8" t="s">
        <v>227</v>
      </c>
      <c r="H40" s="8" t="s">
        <v>254</v>
      </c>
      <c r="I40" s="8">
        <v>6032</v>
      </c>
      <c r="J40" s="8">
        <v>6032</v>
      </c>
      <c r="K40" s="8">
        <v>6032</v>
      </c>
      <c r="L40" s="8">
        <v>6531</v>
      </c>
      <c r="M40" s="31">
        <v>482.56</v>
      </c>
      <c r="N40" s="31">
        <v>482.56</v>
      </c>
      <c r="O40" s="31">
        <v>0</v>
      </c>
      <c r="P40" s="31">
        <f t="shared" ref="P40:P78" si="4">O40*Z40</f>
        <v>0</v>
      </c>
      <c r="Q40" s="31">
        <v>120.64</v>
      </c>
      <c r="R40" s="8">
        <v>130.62</v>
      </c>
      <c r="S40" s="31">
        <v>9.98</v>
      </c>
      <c r="T40" s="8">
        <f t="shared" si="2"/>
        <v>9.98</v>
      </c>
      <c r="U40" s="31">
        <v>30.16</v>
      </c>
      <c r="V40" s="31">
        <v>30.16</v>
      </c>
      <c r="W40" s="31">
        <v>0</v>
      </c>
      <c r="X40" s="31">
        <f t="shared" si="3"/>
        <v>0</v>
      </c>
      <c r="Y40" s="31">
        <v>9.98</v>
      </c>
      <c r="Z40" s="34">
        <v>1</v>
      </c>
      <c r="AA40" s="31">
        <v>9.98</v>
      </c>
    </row>
    <row r="41" s="22" customFormat="1" ht="23" customHeight="1" spans="1:27">
      <c r="A41" s="28">
        <v>31</v>
      </c>
      <c r="B41" s="27" t="s">
        <v>251</v>
      </c>
      <c r="C41" s="28" t="s">
        <v>268</v>
      </c>
      <c r="D41" s="28" t="s">
        <v>74</v>
      </c>
      <c r="E41" s="28" t="s">
        <v>234</v>
      </c>
      <c r="F41" s="28" t="s">
        <v>269</v>
      </c>
      <c r="G41" s="8" t="s">
        <v>226</v>
      </c>
      <c r="H41" s="8" t="s">
        <v>227</v>
      </c>
      <c r="I41" s="8">
        <v>5485</v>
      </c>
      <c r="J41" s="8">
        <v>5485</v>
      </c>
      <c r="K41" s="8">
        <v>5738</v>
      </c>
      <c r="L41" s="8">
        <v>6531</v>
      </c>
      <c r="M41" s="31">
        <v>0</v>
      </c>
      <c r="N41" s="31">
        <v>438.8</v>
      </c>
      <c r="O41" s="31">
        <v>438.8</v>
      </c>
      <c r="P41" s="31">
        <f t="shared" si="4"/>
        <v>4388</v>
      </c>
      <c r="Q41" s="31">
        <v>0</v>
      </c>
      <c r="R41" s="8">
        <v>130.62</v>
      </c>
      <c r="S41" s="8">
        <v>130.62</v>
      </c>
      <c r="T41" s="8">
        <f t="shared" si="2"/>
        <v>1306.2</v>
      </c>
      <c r="U41" s="31">
        <v>0</v>
      </c>
      <c r="V41" s="31">
        <v>27.43</v>
      </c>
      <c r="W41" s="31">
        <v>27.43</v>
      </c>
      <c r="X41" s="31">
        <f t="shared" si="3"/>
        <v>274.3</v>
      </c>
      <c r="Y41" s="31">
        <v>596.85</v>
      </c>
      <c r="Z41" s="34">
        <v>10</v>
      </c>
      <c r="AA41" s="31">
        <v>5968.5</v>
      </c>
    </row>
    <row r="42" s="22" customFormat="1" ht="23" customHeight="1" spans="1:27">
      <c r="A42" s="29"/>
      <c r="B42" s="30"/>
      <c r="C42" s="29"/>
      <c r="D42" s="29"/>
      <c r="E42" s="29"/>
      <c r="F42" s="29"/>
      <c r="G42" s="8" t="s">
        <v>227</v>
      </c>
      <c r="H42" s="8" t="s">
        <v>254</v>
      </c>
      <c r="I42" s="8">
        <v>5485</v>
      </c>
      <c r="J42" s="8">
        <v>5485</v>
      </c>
      <c r="K42" s="8">
        <v>5738</v>
      </c>
      <c r="L42" s="8">
        <v>6531</v>
      </c>
      <c r="M42" s="31">
        <v>438.8</v>
      </c>
      <c r="N42" s="31">
        <v>438.8</v>
      </c>
      <c r="O42" s="31">
        <v>0</v>
      </c>
      <c r="P42" s="31">
        <f t="shared" si="4"/>
        <v>0</v>
      </c>
      <c r="Q42" s="31">
        <v>114.76</v>
      </c>
      <c r="R42" s="8">
        <v>130.62</v>
      </c>
      <c r="S42" s="31">
        <v>15.86</v>
      </c>
      <c r="T42" s="8">
        <f t="shared" si="2"/>
        <v>15.86</v>
      </c>
      <c r="U42" s="31">
        <v>27.425</v>
      </c>
      <c r="V42" s="31">
        <v>27.43</v>
      </c>
      <c r="W42" s="31">
        <v>0.00499999999999901</v>
      </c>
      <c r="X42" s="31">
        <f t="shared" si="3"/>
        <v>0.00499999999999901</v>
      </c>
      <c r="Y42" s="31">
        <v>15.87</v>
      </c>
      <c r="Z42" s="34">
        <v>1</v>
      </c>
      <c r="AA42" s="31">
        <v>15.87</v>
      </c>
    </row>
    <row r="43" s="22" customFormat="1" ht="23" customHeight="1" spans="1:27">
      <c r="A43" s="28">
        <v>32</v>
      </c>
      <c r="B43" s="27" t="s">
        <v>251</v>
      </c>
      <c r="C43" s="28" t="s">
        <v>270</v>
      </c>
      <c r="D43" s="28" t="s">
        <v>74</v>
      </c>
      <c r="E43" s="28" t="s">
        <v>234</v>
      </c>
      <c r="F43" s="28" t="s">
        <v>271</v>
      </c>
      <c r="G43" s="8" t="s">
        <v>226</v>
      </c>
      <c r="H43" s="8" t="s">
        <v>227</v>
      </c>
      <c r="I43" s="8">
        <v>6185</v>
      </c>
      <c r="J43" s="8">
        <v>6185</v>
      </c>
      <c r="K43" s="8">
        <v>6185</v>
      </c>
      <c r="L43" s="8">
        <v>6531</v>
      </c>
      <c r="M43" s="31">
        <v>0</v>
      </c>
      <c r="N43" s="31">
        <v>494.8</v>
      </c>
      <c r="O43" s="31">
        <v>494.8</v>
      </c>
      <c r="P43" s="31">
        <f t="shared" si="4"/>
        <v>4948</v>
      </c>
      <c r="Q43" s="31">
        <v>0</v>
      </c>
      <c r="R43" s="8">
        <v>130.62</v>
      </c>
      <c r="S43" s="8">
        <v>130.62</v>
      </c>
      <c r="T43" s="8">
        <f t="shared" si="2"/>
        <v>1306.2</v>
      </c>
      <c r="U43" s="31">
        <v>0</v>
      </c>
      <c r="V43" s="31">
        <v>30.93</v>
      </c>
      <c r="W43" s="31">
        <v>30.93</v>
      </c>
      <c r="X43" s="31">
        <f t="shared" si="3"/>
        <v>309.3</v>
      </c>
      <c r="Y43" s="31">
        <v>656.35</v>
      </c>
      <c r="Z43" s="34">
        <v>10</v>
      </c>
      <c r="AA43" s="31">
        <v>6563.5</v>
      </c>
    </row>
    <row r="44" s="22" customFormat="1" ht="23" customHeight="1" spans="1:27">
      <c r="A44" s="29"/>
      <c r="B44" s="30"/>
      <c r="C44" s="29"/>
      <c r="D44" s="29"/>
      <c r="E44" s="29"/>
      <c r="F44" s="29"/>
      <c r="G44" s="8" t="s">
        <v>227</v>
      </c>
      <c r="H44" s="8" t="s">
        <v>254</v>
      </c>
      <c r="I44" s="8">
        <v>6185</v>
      </c>
      <c r="J44" s="8">
        <v>6185</v>
      </c>
      <c r="K44" s="8">
        <v>6185</v>
      </c>
      <c r="L44" s="8">
        <v>6531</v>
      </c>
      <c r="M44" s="31">
        <v>494.8</v>
      </c>
      <c r="N44" s="31">
        <v>494.8</v>
      </c>
      <c r="O44" s="31">
        <v>0</v>
      </c>
      <c r="P44" s="31">
        <f t="shared" si="4"/>
        <v>0</v>
      </c>
      <c r="Q44" s="31">
        <v>123.7</v>
      </c>
      <c r="R44" s="8">
        <v>130.62</v>
      </c>
      <c r="S44" s="31">
        <v>6.92</v>
      </c>
      <c r="T44" s="8">
        <f t="shared" si="2"/>
        <v>6.92</v>
      </c>
      <c r="U44" s="31">
        <v>30.925</v>
      </c>
      <c r="V44" s="31">
        <v>30.93</v>
      </c>
      <c r="W44" s="31">
        <v>0.00499999999999901</v>
      </c>
      <c r="X44" s="31">
        <f t="shared" si="3"/>
        <v>0.00499999999999901</v>
      </c>
      <c r="Y44" s="31">
        <v>6.93</v>
      </c>
      <c r="Z44" s="34">
        <v>1</v>
      </c>
      <c r="AA44" s="31">
        <v>6.93</v>
      </c>
    </row>
    <row r="45" s="22" customFormat="1" ht="23" customHeight="1" spans="1:27">
      <c r="A45" s="28">
        <v>33</v>
      </c>
      <c r="B45" s="27" t="s">
        <v>251</v>
      </c>
      <c r="C45" s="28" t="s">
        <v>272</v>
      </c>
      <c r="D45" s="28" t="s">
        <v>74</v>
      </c>
      <c r="E45" s="28" t="s">
        <v>234</v>
      </c>
      <c r="F45" s="28" t="s">
        <v>273</v>
      </c>
      <c r="G45" s="8" t="s">
        <v>226</v>
      </c>
      <c r="H45" s="8" t="s">
        <v>227</v>
      </c>
      <c r="I45" s="8">
        <v>5625</v>
      </c>
      <c r="J45" s="8">
        <v>5625</v>
      </c>
      <c r="K45" s="8">
        <v>5738</v>
      </c>
      <c r="L45" s="8">
        <v>6531</v>
      </c>
      <c r="M45" s="31">
        <v>0</v>
      </c>
      <c r="N45" s="31">
        <v>450</v>
      </c>
      <c r="O45" s="31">
        <v>450</v>
      </c>
      <c r="P45" s="31">
        <f t="shared" si="4"/>
        <v>4500</v>
      </c>
      <c r="Q45" s="31">
        <v>0</v>
      </c>
      <c r="R45" s="8">
        <v>130.62</v>
      </c>
      <c r="S45" s="8">
        <v>130.62</v>
      </c>
      <c r="T45" s="8">
        <f t="shared" si="2"/>
        <v>1306.2</v>
      </c>
      <c r="U45" s="31">
        <v>0</v>
      </c>
      <c r="V45" s="31">
        <v>28.13</v>
      </c>
      <c r="W45" s="31">
        <v>28.13</v>
      </c>
      <c r="X45" s="31">
        <f t="shared" si="3"/>
        <v>281.3</v>
      </c>
      <c r="Y45" s="31">
        <v>608.75</v>
      </c>
      <c r="Z45" s="34">
        <v>10</v>
      </c>
      <c r="AA45" s="31">
        <v>6087.5</v>
      </c>
    </row>
    <row r="46" s="22" customFormat="1" ht="23" customHeight="1" spans="1:27">
      <c r="A46" s="29"/>
      <c r="B46" s="30"/>
      <c r="C46" s="29"/>
      <c r="D46" s="29"/>
      <c r="E46" s="29"/>
      <c r="F46" s="29"/>
      <c r="G46" s="8" t="s">
        <v>227</v>
      </c>
      <c r="H46" s="8" t="s">
        <v>254</v>
      </c>
      <c r="I46" s="8">
        <v>5625</v>
      </c>
      <c r="J46" s="8">
        <v>5625</v>
      </c>
      <c r="K46" s="8">
        <v>5738</v>
      </c>
      <c r="L46" s="8">
        <v>6531</v>
      </c>
      <c r="M46" s="31">
        <v>450</v>
      </c>
      <c r="N46" s="31">
        <v>450</v>
      </c>
      <c r="O46" s="31">
        <v>0</v>
      </c>
      <c r="P46" s="31">
        <f t="shared" si="4"/>
        <v>0</v>
      </c>
      <c r="Q46" s="31">
        <v>114.76</v>
      </c>
      <c r="R46" s="8">
        <v>130.62</v>
      </c>
      <c r="S46" s="31">
        <v>15.86</v>
      </c>
      <c r="T46" s="8">
        <f t="shared" si="2"/>
        <v>15.86</v>
      </c>
      <c r="U46" s="31">
        <v>28.125</v>
      </c>
      <c r="V46" s="31">
        <v>28.13</v>
      </c>
      <c r="W46" s="31">
        <v>0.00499999999999901</v>
      </c>
      <c r="X46" s="31">
        <f t="shared" si="3"/>
        <v>0.00499999999999901</v>
      </c>
      <c r="Y46" s="31">
        <v>15.87</v>
      </c>
      <c r="Z46" s="34">
        <v>1</v>
      </c>
      <c r="AA46" s="31">
        <v>15.87</v>
      </c>
    </row>
    <row r="47" s="22" customFormat="1" ht="23" customHeight="1" spans="1:27">
      <c r="A47" s="28">
        <v>34</v>
      </c>
      <c r="B47" s="27" t="s">
        <v>251</v>
      </c>
      <c r="C47" s="28" t="s">
        <v>274</v>
      </c>
      <c r="D47" s="28" t="s">
        <v>64</v>
      </c>
      <c r="E47" s="28" t="s">
        <v>275</v>
      </c>
      <c r="F47" s="28" t="s">
        <v>276</v>
      </c>
      <c r="G47" s="8" t="s">
        <v>226</v>
      </c>
      <c r="H47" s="8" t="s">
        <v>227</v>
      </c>
      <c r="I47" s="8">
        <v>5923</v>
      </c>
      <c r="J47" s="8">
        <v>5923</v>
      </c>
      <c r="K47" s="8">
        <v>5923</v>
      </c>
      <c r="L47" s="8">
        <v>6531</v>
      </c>
      <c r="M47" s="31">
        <v>0</v>
      </c>
      <c r="N47" s="31">
        <v>473.84</v>
      </c>
      <c r="O47" s="31">
        <v>473.84</v>
      </c>
      <c r="P47" s="31">
        <f t="shared" si="4"/>
        <v>4738.4</v>
      </c>
      <c r="Q47" s="31">
        <v>0</v>
      </c>
      <c r="R47" s="8">
        <v>130.62</v>
      </c>
      <c r="S47" s="8">
        <v>130.62</v>
      </c>
      <c r="T47" s="8">
        <f t="shared" si="2"/>
        <v>1306.2</v>
      </c>
      <c r="U47" s="31">
        <v>0</v>
      </c>
      <c r="V47" s="31">
        <v>29.62</v>
      </c>
      <c r="W47" s="31">
        <v>29.62</v>
      </c>
      <c r="X47" s="31">
        <f t="shared" si="3"/>
        <v>296.2</v>
      </c>
      <c r="Y47" s="31">
        <v>634.08</v>
      </c>
      <c r="Z47" s="34">
        <v>10</v>
      </c>
      <c r="AA47" s="31">
        <v>6340.8</v>
      </c>
    </row>
    <row r="48" s="22" customFormat="1" ht="23" customHeight="1" spans="1:27">
      <c r="A48" s="29"/>
      <c r="B48" s="30"/>
      <c r="C48" s="29"/>
      <c r="D48" s="29"/>
      <c r="E48" s="29"/>
      <c r="F48" s="29"/>
      <c r="G48" s="8" t="s">
        <v>227</v>
      </c>
      <c r="H48" s="8" t="s">
        <v>254</v>
      </c>
      <c r="I48" s="8">
        <v>5923</v>
      </c>
      <c r="J48" s="8">
        <v>5923</v>
      </c>
      <c r="K48" s="8">
        <v>5923</v>
      </c>
      <c r="L48" s="8">
        <v>6531</v>
      </c>
      <c r="M48" s="31">
        <v>473.84</v>
      </c>
      <c r="N48" s="31">
        <v>473.84</v>
      </c>
      <c r="O48" s="31">
        <v>0</v>
      </c>
      <c r="P48" s="31">
        <f t="shared" si="4"/>
        <v>0</v>
      </c>
      <c r="Q48" s="31">
        <v>118.46</v>
      </c>
      <c r="R48" s="8">
        <v>130.62</v>
      </c>
      <c r="S48" s="31">
        <v>12.16</v>
      </c>
      <c r="T48" s="8">
        <f t="shared" si="2"/>
        <v>12.16</v>
      </c>
      <c r="U48" s="31">
        <v>29.615</v>
      </c>
      <c r="V48" s="31">
        <v>29.62</v>
      </c>
      <c r="W48" s="31">
        <v>0.00499999999999901</v>
      </c>
      <c r="X48" s="31">
        <f t="shared" si="3"/>
        <v>0.00499999999999901</v>
      </c>
      <c r="Y48" s="31">
        <v>12.17</v>
      </c>
      <c r="Z48" s="34">
        <v>1</v>
      </c>
      <c r="AA48" s="31">
        <v>12.17</v>
      </c>
    </row>
    <row r="49" s="22" customFormat="1" ht="23" customHeight="1" spans="1:27">
      <c r="A49" s="28">
        <v>35</v>
      </c>
      <c r="B49" s="27" t="s">
        <v>251</v>
      </c>
      <c r="C49" s="28" t="s">
        <v>277</v>
      </c>
      <c r="D49" s="28" t="s">
        <v>74</v>
      </c>
      <c r="E49" s="28" t="s">
        <v>234</v>
      </c>
      <c r="F49" s="28" t="s">
        <v>278</v>
      </c>
      <c r="G49" s="8" t="s">
        <v>226</v>
      </c>
      <c r="H49" s="8" t="s">
        <v>227</v>
      </c>
      <c r="I49" s="8">
        <v>6077</v>
      </c>
      <c r="J49" s="8">
        <v>6077</v>
      </c>
      <c r="K49" s="8">
        <v>6077</v>
      </c>
      <c r="L49" s="8">
        <v>6531</v>
      </c>
      <c r="M49" s="31">
        <v>0</v>
      </c>
      <c r="N49" s="31">
        <v>486.16</v>
      </c>
      <c r="O49" s="31">
        <v>486.16</v>
      </c>
      <c r="P49" s="31">
        <f t="shared" si="4"/>
        <v>4861.6</v>
      </c>
      <c r="Q49" s="31">
        <v>0</v>
      </c>
      <c r="R49" s="8">
        <v>130.62</v>
      </c>
      <c r="S49" s="8">
        <v>130.62</v>
      </c>
      <c r="T49" s="8">
        <f t="shared" si="2"/>
        <v>1306.2</v>
      </c>
      <c r="U49" s="31">
        <v>0</v>
      </c>
      <c r="V49" s="31">
        <v>30.39</v>
      </c>
      <c r="W49" s="31">
        <v>30.39</v>
      </c>
      <c r="X49" s="31">
        <f t="shared" si="3"/>
        <v>303.9</v>
      </c>
      <c r="Y49" s="31">
        <v>647.17</v>
      </c>
      <c r="Z49" s="34">
        <v>10</v>
      </c>
      <c r="AA49" s="31">
        <v>6471.7</v>
      </c>
    </row>
    <row r="50" s="22" customFormat="1" ht="23" customHeight="1" spans="1:27">
      <c r="A50" s="29"/>
      <c r="B50" s="30"/>
      <c r="C50" s="29"/>
      <c r="D50" s="29"/>
      <c r="E50" s="29"/>
      <c r="F50" s="29"/>
      <c r="G50" s="8" t="s">
        <v>227</v>
      </c>
      <c r="H50" s="8" t="s">
        <v>254</v>
      </c>
      <c r="I50" s="8">
        <v>6077</v>
      </c>
      <c r="J50" s="8">
        <v>6077</v>
      </c>
      <c r="K50" s="8">
        <v>6077</v>
      </c>
      <c r="L50" s="8">
        <v>6531</v>
      </c>
      <c r="M50" s="31">
        <v>486.16</v>
      </c>
      <c r="N50" s="31">
        <v>486.16</v>
      </c>
      <c r="O50" s="31">
        <v>0</v>
      </c>
      <c r="P50" s="31">
        <f t="shared" si="4"/>
        <v>0</v>
      </c>
      <c r="Q50" s="31">
        <v>121.54</v>
      </c>
      <c r="R50" s="8">
        <v>130.62</v>
      </c>
      <c r="S50" s="31">
        <v>9.08</v>
      </c>
      <c r="T50" s="8">
        <f t="shared" si="2"/>
        <v>9.08</v>
      </c>
      <c r="U50" s="31">
        <v>30.385</v>
      </c>
      <c r="V50" s="31">
        <v>30.39</v>
      </c>
      <c r="W50" s="31">
        <v>0.00499999999999901</v>
      </c>
      <c r="X50" s="31">
        <f t="shared" si="3"/>
        <v>0.00499999999999901</v>
      </c>
      <c r="Y50" s="31">
        <v>9.09</v>
      </c>
      <c r="Z50" s="34">
        <v>1</v>
      </c>
      <c r="AA50" s="31">
        <v>9.09</v>
      </c>
    </row>
    <row r="51" s="22" customFormat="1" ht="23" customHeight="1" spans="1:27">
      <c r="A51" s="28">
        <v>36</v>
      </c>
      <c r="B51" s="27" t="s">
        <v>251</v>
      </c>
      <c r="C51" s="28" t="s">
        <v>279</v>
      </c>
      <c r="D51" s="28" t="s">
        <v>74</v>
      </c>
      <c r="E51" s="28" t="s">
        <v>280</v>
      </c>
      <c r="F51" s="28" t="s">
        <v>281</v>
      </c>
      <c r="G51" s="8" t="s">
        <v>226</v>
      </c>
      <c r="H51" s="8" t="s">
        <v>227</v>
      </c>
      <c r="I51" s="8">
        <v>5429</v>
      </c>
      <c r="J51" s="8">
        <v>5429</v>
      </c>
      <c r="K51" s="8">
        <v>5738</v>
      </c>
      <c r="L51" s="8">
        <v>6531</v>
      </c>
      <c r="M51" s="31">
        <v>0</v>
      </c>
      <c r="N51" s="31">
        <v>434.32</v>
      </c>
      <c r="O51" s="31">
        <v>434.32</v>
      </c>
      <c r="P51" s="31">
        <f t="shared" si="4"/>
        <v>4343.2</v>
      </c>
      <c r="Q51" s="31">
        <v>0</v>
      </c>
      <c r="R51" s="8">
        <v>130.62</v>
      </c>
      <c r="S51" s="8">
        <v>130.62</v>
      </c>
      <c r="T51" s="8">
        <f t="shared" si="2"/>
        <v>1306.2</v>
      </c>
      <c r="U51" s="31">
        <v>0</v>
      </c>
      <c r="V51" s="31">
        <v>27.15</v>
      </c>
      <c r="W51" s="31">
        <v>27.15</v>
      </c>
      <c r="X51" s="31">
        <f t="shared" si="3"/>
        <v>271.5</v>
      </c>
      <c r="Y51" s="31">
        <v>592.09</v>
      </c>
      <c r="Z51" s="34">
        <v>10</v>
      </c>
      <c r="AA51" s="31">
        <v>5920.9</v>
      </c>
    </row>
    <row r="52" s="22" customFormat="1" ht="23" customHeight="1" spans="1:27">
      <c r="A52" s="29"/>
      <c r="B52" s="30"/>
      <c r="C52" s="29"/>
      <c r="D52" s="29"/>
      <c r="E52" s="29"/>
      <c r="F52" s="29"/>
      <c r="G52" s="8" t="s">
        <v>227</v>
      </c>
      <c r="H52" s="8" t="s">
        <v>254</v>
      </c>
      <c r="I52" s="8">
        <v>5429</v>
      </c>
      <c r="J52" s="8">
        <v>5429</v>
      </c>
      <c r="K52" s="8">
        <v>5738</v>
      </c>
      <c r="L52" s="8">
        <v>6531</v>
      </c>
      <c r="M52" s="31">
        <v>434.32</v>
      </c>
      <c r="N52" s="31">
        <v>434.32</v>
      </c>
      <c r="O52" s="31">
        <v>0</v>
      </c>
      <c r="P52" s="31">
        <f t="shared" si="4"/>
        <v>0</v>
      </c>
      <c r="Q52" s="31">
        <v>114.76</v>
      </c>
      <c r="R52" s="8">
        <v>130.62</v>
      </c>
      <c r="S52" s="31">
        <v>15.86</v>
      </c>
      <c r="T52" s="8">
        <f t="shared" si="2"/>
        <v>15.86</v>
      </c>
      <c r="U52" s="31">
        <v>27.145</v>
      </c>
      <c r="V52" s="31">
        <v>27.15</v>
      </c>
      <c r="W52" s="31">
        <v>0.00499999999999901</v>
      </c>
      <c r="X52" s="31">
        <f t="shared" si="3"/>
        <v>0.00499999999999901</v>
      </c>
      <c r="Y52" s="31">
        <v>15.87</v>
      </c>
      <c r="Z52" s="34">
        <v>1</v>
      </c>
      <c r="AA52" s="31">
        <v>15.87</v>
      </c>
    </row>
    <row r="53" s="22" customFormat="1" ht="23" customHeight="1" spans="1:27">
      <c r="A53" s="28">
        <v>37</v>
      </c>
      <c r="B53" s="27" t="s">
        <v>251</v>
      </c>
      <c r="C53" s="28" t="s">
        <v>282</v>
      </c>
      <c r="D53" s="28" t="s">
        <v>64</v>
      </c>
      <c r="E53" s="28" t="s">
        <v>234</v>
      </c>
      <c r="F53" s="28" t="s">
        <v>283</v>
      </c>
      <c r="G53" s="8" t="s">
        <v>226</v>
      </c>
      <c r="H53" s="8" t="s">
        <v>227</v>
      </c>
      <c r="I53" s="8">
        <v>4466</v>
      </c>
      <c r="J53" s="8">
        <v>4466</v>
      </c>
      <c r="K53" s="8">
        <v>5738</v>
      </c>
      <c r="L53" s="8">
        <v>6531</v>
      </c>
      <c r="M53" s="31">
        <v>0</v>
      </c>
      <c r="N53" s="31">
        <v>357.28</v>
      </c>
      <c r="O53" s="31">
        <v>357.28</v>
      </c>
      <c r="P53" s="31">
        <f t="shared" si="4"/>
        <v>3572.8</v>
      </c>
      <c r="Q53" s="31">
        <v>0</v>
      </c>
      <c r="R53" s="8">
        <v>130.62</v>
      </c>
      <c r="S53" s="8">
        <v>130.62</v>
      </c>
      <c r="T53" s="8">
        <f t="shared" si="2"/>
        <v>1306.2</v>
      </c>
      <c r="U53" s="31">
        <v>0</v>
      </c>
      <c r="V53" s="31">
        <v>22.33</v>
      </c>
      <c r="W53" s="31">
        <v>22.33</v>
      </c>
      <c r="X53" s="31">
        <f t="shared" si="3"/>
        <v>223.3</v>
      </c>
      <c r="Y53" s="31">
        <v>510.23</v>
      </c>
      <c r="Z53" s="34">
        <v>10</v>
      </c>
      <c r="AA53" s="31">
        <v>5102.3</v>
      </c>
    </row>
    <row r="54" s="22" customFormat="1" ht="23" customHeight="1" spans="1:27">
      <c r="A54" s="29"/>
      <c r="B54" s="30"/>
      <c r="C54" s="29"/>
      <c r="D54" s="29"/>
      <c r="E54" s="29"/>
      <c r="F54" s="29"/>
      <c r="G54" s="8" t="s">
        <v>227</v>
      </c>
      <c r="H54" s="8" t="s">
        <v>254</v>
      </c>
      <c r="I54" s="8">
        <v>4466</v>
      </c>
      <c r="J54" s="8">
        <v>4466</v>
      </c>
      <c r="K54" s="8">
        <v>5738</v>
      </c>
      <c r="L54" s="8">
        <v>6531</v>
      </c>
      <c r="M54" s="31">
        <v>357.28</v>
      </c>
      <c r="N54" s="31">
        <v>357.28</v>
      </c>
      <c r="O54" s="31">
        <v>0</v>
      </c>
      <c r="P54" s="31">
        <f t="shared" si="4"/>
        <v>0</v>
      </c>
      <c r="Q54" s="31">
        <v>114.76</v>
      </c>
      <c r="R54" s="8">
        <v>130.62</v>
      </c>
      <c r="S54" s="31">
        <v>15.86</v>
      </c>
      <c r="T54" s="8">
        <f t="shared" si="2"/>
        <v>15.86</v>
      </c>
      <c r="U54" s="31">
        <v>22.33</v>
      </c>
      <c r="V54" s="31">
        <v>22.33</v>
      </c>
      <c r="W54" s="31">
        <v>0</v>
      </c>
      <c r="X54" s="31">
        <f t="shared" si="3"/>
        <v>0</v>
      </c>
      <c r="Y54" s="31">
        <v>15.86</v>
      </c>
      <c r="Z54" s="34">
        <v>1</v>
      </c>
      <c r="AA54" s="31">
        <v>15.86</v>
      </c>
    </row>
    <row r="55" s="22" customFormat="1" ht="23" customHeight="1" spans="1:27">
      <c r="A55" s="28">
        <v>38</v>
      </c>
      <c r="B55" s="27" t="s">
        <v>251</v>
      </c>
      <c r="C55" s="28" t="s">
        <v>284</v>
      </c>
      <c r="D55" s="28" t="s">
        <v>64</v>
      </c>
      <c r="E55" s="28" t="s">
        <v>234</v>
      </c>
      <c r="F55" s="28" t="s">
        <v>285</v>
      </c>
      <c r="G55" s="8" t="s">
        <v>226</v>
      </c>
      <c r="H55" s="8" t="s">
        <v>227</v>
      </c>
      <c r="I55" s="8">
        <v>4552</v>
      </c>
      <c r="J55" s="8">
        <v>4552</v>
      </c>
      <c r="K55" s="8">
        <v>5738</v>
      </c>
      <c r="L55" s="8">
        <v>6531</v>
      </c>
      <c r="M55" s="31">
        <v>0</v>
      </c>
      <c r="N55" s="31">
        <v>364.16</v>
      </c>
      <c r="O55" s="31">
        <v>364.16</v>
      </c>
      <c r="P55" s="31">
        <f t="shared" si="4"/>
        <v>3641.6</v>
      </c>
      <c r="Q55" s="31">
        <v>0</v>
      </c>
      <c r="R55" s="8">
        <v>130.62</v>
      </c>
      <c r="S55" s="8">
        <v>130.62</v>
      </c>
      <c r="T55" s="8">
        <f t="shared" si="2"/>
        <v>1306.2</v>
      </c>
      <c r="U55" s="31">
        <v>0</v>
      </c>
      <c r="V55" s="31">
        <v>22.76</v>
      </c>
      <c r="W55" s="31">
        <v>22.76</v>
      </c>
      <c r="X55" s="31">
        <f t="shared" si="3"/>
        <v>227.6</v>
      </c>
      <c r="Y55" s="31">
        <v>517.54</v>
      </c>
      <c r="Z55" s="34">
        <v>10</v>
      </c>
      <c r="AA55" s="31">
        <v>5175.4</v>
      </c>
    </row>
    <row r="56" s="22" customFormat="1" ht="23" customHeight="1" spans="1:27">
      <c r="A56" s="29"/>
      <c r="B56" s="30"/>
      <c r="C56" s="29"/>
      <c r="D56" s="29"/>
      <c r="E56" s="29"/>
      <c r="F56" s="29"/>
      <c r="G56" s="8" t="s">
        <v>227</v>
      </c>
      <c r="H56" s="8" t="s">
        <v>254</v>
      </c>
      <c r="I56" s="8">
        <v>4552</v>
      </c>
      <c r="J56" s="8">
        <v>4552</v>
      </c>
      <c r="K56" s="8">
        <v>5738</v>
      </c>
      <c r="L56" s="8">
        <v>6531</v>
      </c>
      <c r="M56" s="31">
        <v>364.16</v>
      </c>
      <c r="N56" s="31">
        <v>364.16</v>
      </c>
      <c r="O56" s="31">
        <v>0</v>
      </c>
      <c r="P56" s="31">
        <f t="shared" si="4"/>
        <v>0</v>
      </c>
      <c r="Q56" s="31">
        <v>114.76</v>
      </c>
      <c r="R56" s="8">
        <v>130.62</v>
      </c>
      <c r="S56" s="31">
        <v>15.86</v>
      </c>
      <c r="T56" s="8">
        <f t="shared" si="2"/>
        <v>15.86</v>
      </c>
      <c r="U56" s="31">
        <v>22.76</v>
      </c>
      <c r="V56" s="31">
        <v>22.76</v>
      </c>
      <c r="W56" s="31">
        <v>0</v>
      </c>
      <c r="X56" s="31">
        <f t="shared" si="3"/>
        <v>0</v>
      </c>
      <c r="Y56" s="31">
        <v>15.86</v>
      </c>
      <c r="Z56" s="34">
        <v>1</v>
      </c>
      <c r="AA56" s="31">
        <v>15.86</v>
      </c>
    </row>
    <row r="57" s="22" customFormat="1" ht="23" customHeight="1" spans="1:27">
      <c r="A57" s="28">
        <v>39</v>
      </c>
      <c r="B57" s="27" t="s">
        <v>251</v>
      </c>
      <c r="C57" s="28" t="s">
        <v>286</v>
      </c>
      <c r="D57" s="28" t="s">
        <v>74</v>
      </c>
      <c r="E57" s="28" t="s">
        <v>234</v>
      </c>
      <c r="F57" s="28" t="s">
        <v>287</v>
      </c>
      <c r="G57" s="8" t="s">
        <v>226</v>
      </c>
      <c r="H57" s="8" t="s">
        <v>227</v>
      </c>
      <c r="I57" s="8">
        <v>5773</v>
      </c>
      <c r="J57" s="8">
        <v>5773</v>
      </c>
      <c r="K57" s="8">
        <v>5773</v>
      </c>
      <c r="L57" s="8">
        <v>6531</v>
      </c>
      <c r="M57" s="31">
        <v>0</v>
      </c>
      <c r="N57" s="31">
        <v>461.84</v>
      </c>
      <c r="O57" s="31">
        <v>461.84</v>
      </c>
      <c r="P57" s="31">
        <f t="shared" si="4"/>
        <v>4618.4</v>
      </c>
      <c r="Q57" s="31">
        <v>0</v>
      </c>
      <c r="R57" s="8">
        <v>130.62</v>
      </c>
      <c r="S57" s="8">
        <v>130.62</v>
      </c>
      <c r="T57" s="8">
        <f t="shared" si="2"/>
        <v>1306.2</v>
      </c>
      <c r="U57" s="31">
        <v>0</v>
      </c>
      <c r="V57" s="31">
        <v>28.87</v>
      </c>
      <c r="W57" s="31">
        <v>28.87</v>
      </c>
      <c r="X57" s="31">
        <f t="shared" si="3"/>
        <v>288.7</v>
      </c>
      <c r="Y57" s="31">
        <v>621.33</v>
      </c>
      <c r="Z57" s="34">
        <v>10</v>
      </c>
      <c r="AA57" s="31">
        <v>6213.3</v>
      </c>
    </row>
    <row r="58" s="22" customFormat="1" ht="23" customHeight="1" spans="1:27">
      <c r="A58" s="29"/>
      <c r="B58" s="30"/>
      <c r="C58" s="29"/>
      <c r="D58" s="29"/>
      <c r="E58" s="29"/>
      <c r="F58" s="29"/>
      <c r="G58" s="8" t="s">
        <v>227</v>
      </c>
      <c r="H58" s="8" t="s">
        <v>254</v>
      </c>
      <c r="I58" s="8">
        <v>5773</v>
      </c>
      <c r="J58" s="8">
        <v>5773</v>
      </c>
      <c r="K58" s="8">
        <v>5773</v>
      </c>
      <c r="L58" s="8">
        <v>6531</v>
      </c>
      <c r="M58" s="31">
        <v>461.84</v>
      </c>
      <c r="N58" s="31">
        <v>461.84</v>
      </c>
      <c r="O58" s="31">
        <v>0</v>
      </c>
      <c r="P58" s="31">
        <f t="shared" si="4"/>
        <v>0</v>
      </c>
      <c r="Q58" s="31">
        <v>115.46</v>
      </c>
      <c r="R58" s="8">
        <v>130.62</v>
      </c>
      <c r="S58" s="31">
        <v>15.16</v>
      </c>
      <c r="T58" s="8">
        <f t="shared" si="2"/>
        <v>15.16</v>
      </c>
      <c r="U58" s="31">
        <v>28.865</v>
      </c>
      <c r="V58" s="31">
        <v>28.87</v>
      </c>
      <c r="W58" s="31">
        <v>0.00499999999999901</v>
      </c>
      <c r="X58" s="31">
        <f t="shared" si="3"/>
        <v>0.00499999999999901</v>
      </c>
      <c r="Y58" s="31">
        <v>15.17</v>
      </c>
      <c r="Z58" s="34">
        <v>1</v>
      </c>
      <c r="AA58" s="31">
        <v>15.17</v>
      </c>
    </row>
    <row r="59" s="22" customFormat="1" ht="23" customHeight="1" spans="1:27">
      <c r="A59" s="28">
        <v>40</v>
      </c>
      <c r="B59" s="27" t="s">
        <v>251</v>
      </c>
      <c r="C59" s="28" t="s">
        <v>288</v>
      </c>
      <c r="D59" s="28" t="s">
        <v>74</v>
      </c>
      <c r="E59" s="28" t="s">
        <v>234</v>
      </c>
      <c r="F59" s="28" t="s">
        <v>289</v>
      </c>
      <c r="G59" s="8" t="s">
        <v>226</v>
      </c>
      <c r="H59" s="8" t="s">
        <v>227</v>
      </c>
      <c r="I59" s="8">
        <v>5273</v>
      </c>
      <c r="J59" s="8">
        <v>5273</v>
      </c>
      <c r="K59" s="8">
        <v>5738</v>
      </c>
      <c r="L59" s="8">
        <v>6531</v>
      </c>
      <c r="M59" s="31">
        <v>0</v>
      </c>
      <c r="N59" s="31">
        <v>421.84</v>
      </c>
      <c r="O59" s="31">
        <v>421.84</v>
      </c>
      <c r="P59" s="31">
        <f t="shared" si="4"/>
        <v>4218.4</v>
      </c>
      <c r="Q59" s="31">
        <v>0</v>
      </c>
      <c r="R59" s="8">
        <v>130.62</v>
      </c>
      <c r="S59" s="8">
        <v>130.62</v>
      </c>
      <c r="T59" s="8">
        <f t="shared" si="2"/>
        <v>1306.2</v>
      </c>
      <c r="U59" s="31">
        <v>0</v>
      </c>
      <c r="V59" s="31">
        <v>26.37</v>
      </c>
      <c r="W59" s="31">
        <v>26.37</v>
      </c>
      <c r="X59" s="31">
        <f t="shared" si="3"/>
        <v>263.7</v>
      </c>
      <c r="Y59" s="31">
        <v>578.83</v>
      </c>
      <c r="Z59" s="34">
        <v>10</v>
      </c>
      <c r="AA59" s="31">
        <v>5788.3</v>
      </c>
    </row>
    <row r="60" s="22" customFormat="1" ht="23" customHeight="1" spans="1:27">
      <c r="A60" s="29"/>
      <c r="B60" s="30"/>
      <c r="C60" s="29"/>
      <c r="D60" s="29"/>
      <c r="E60" s="29"/>
      <c r="F60" s="29"/>
      <c r="G60" s="8" t="s">
        <v>227</v>
      </c>
      <c r="H60" s="8" t="s">
        <v>254</v>
      </c>
      <c r="I60" s="8">
        <v>5273</v>
      </c>
      <c r="J60" s="8">
        <v>5273</v>
      </c>
      <c r="K60" s="8">
        <v>5738</v>
      </c>
      <c r="L60" s="8">
        <v>6531</v>
      </c>
      <c r="M60" s="31">
        <v>421.84</v>
      </c>
      <c r="N60" s="31">
        <v>421.84</v>
      </c>
      <c r="O60" s="31">
        <v>0</v>
      </c>
      <c r="P60" s="31">
        <f t="shared" si="4"/>
        <v>0</v>
      </c>
      <c r="Q60" s="31">
        <v>114.76</v>
      </c>
      <c r="R60" s="8">
        <v>130.62</v>
      </c>
      <c r="S60" s="31">
        <v>15.86</v>
      </c>
      <c r="T60" s="8">
        <f t="shared" si="2"/>
        <v>15.86</v>
      </c>
      <c r="U60" s="31">
        <v>26.365</v>
      </c>
      <c r="V60" s="31">
        <v>26.37</v>
      </c>
      <c r="W60" s="31">
        <v>0.00499999999999901</v>
      </c>
      <c r="X60" s="31">
        <f t="shared" si="3"/>
        <v>0.00499999999999901</v>
      </c>
      <c r="Y60" s="31">
        <v>15.87</v>
      </c>
      <c r="Z60" s="34">
        <v>1</v>
      </c>
      <c r="AA60" s="31">
        <v>15.87</v>
      </c>
    </row>
    <row r="61" s="22" customFormat="1" ht="23" customHeight="1" spans="1:27">
      <c r="A61" s="28">
        <v>41</v>
      </c>
      <c r="B61" s="27" t="s">
        <v>251</v>
      </c>
      <c r="C61" s="28" t="s">
        <v>290</v>
      </c>
      <c r="D61" s="28" t="s">
        <v>74</v>
      </c>
      <c r="E61" s="28" t="s">
        <v>234</v>
      </c>
      <c r="F61" s="28" t="s">
        <v>291</v>
      </c>
      <c r="G61" s="8" t="s">
        <v>226</v>
      </c>
      <c r="H61" s="8" t="s">
        <v>227</v>
      </c>
      <c r="I61" s="8">
        <v>5067</v>
      </c>
      <c r="J61" s="8">
        <v>5067</v>
      </c>
      <c r="K61" s="8">
        <v>5738</v>
      </c>
      <c r="L61" s="8">
        <v>6531</v>
      </c>
      <c r="M61" s="31">
        <v>0</v>
      </c>
      <c r="N61" s="31">
        <v>405.36</v>
      </c>
      <c r="O61" s="31">
        <v>405.36</v>
      </c>
      <c r="P61" s="31">
        <f t="shared" si="4"/>
        <v>4053.6</v>
      </c>
      <c r="Q61" s="31">
        <v>0</v>
      </c>
      <c r="R61" s="8">
        <v>130.62</v>
      </c>
      <c r="S61" s="8">
        <v>130.62</v>
      </c>
      <c r="T61" s="8">
        <f t="shared" si="2"/>
        <v>1306.2</v>
      </c>
      <c r="U61" s="31">
        <v>0</v>
      </c>
      <c r="V61" s="31">
        <v>25.34</v>
      </c>
      <c r="W61" s="31">
        <v>25.34</v>
      </c>
      <c r="X61" s="31">
        <f t="shared" si="3"/>
        <v>253.4</v>
      </c>
      <c r="Y61" s="31">
        <v>561.32</v>
      </c>
      <c r="Z61" s="34">
        <v>10</v>
      </c>
      <c r="AA61" s="31">
        <v>5613.2</v>
      </c>
    </row>
    <row r="62" s="22" customFormat="1" ht="23" customHeight="1" spans="1:27">
      <c r="A62" s="29"/>
      <c r="B62" s="30"/>
      <c r="C62" s="29"/>
      <c r="D62" s="29"/>
      <c r="E62" s="29"/>
      <c r="F62" s="29"/>
      <c r="G62" s="8" t="s">
        <v>227</v>
      </c>
      <c r="H62" s="8" t="s">
        <v>254</v>
      </c>
      <c r="I62" s="8">
        <v>5067</v>
      </c>
      <c r="J62" s="8">
        <v>5067</v>
      </c>
      <c r="K62" s="8">
        <v>5738</v>
      </c>
      <c r="L62" s="8">
        <v>6531</v>
      </c>
      <c r="M62" s="31">
        <v>405.36</v>
      </c>
      <c r="N62" s="31">
        <v>405.36</v>
      </c>
      <c r="O62" s="31">
        <v>0</v>
      </c>
      <c r="P62" s="31">
        <f t="shared" si="4"/>
        <v>0</v>
      </c>
      <c r="Q62" s="31">
        <v>114.76</v>
      </c>
      <c r="R62" s="8">
        <v>130.62</v>
      </c>
      <c r="S62" s="31">
        <v>15.86</v>
      </c>
      <c r="T62" s="8">
        <f t="shared" si="2"/>
        <v>15.86</v>
      </c>
      <c r="U62" s="31">
        <v>25.335</v>
      </c>
      <c r="V62" s="31">
        <v>25.34</v>
      </c>
      <c r="W62" s="31">
        <v>0.00499999999999901</v>
      </c>
      <c r="X62" s="31">
        <f t="shared" si="3"/>
        <v>0.00499999999999901</v>
      </c>
      <c r="Y62" s="31">
        <v>15.87</v>
      </c>
      <c r="Z62" s="34">
        <v>1</v>
      </c>
      <c r="AA62" s="31">
        <v>15.87</v>
      </c>
    </row>
    <row r="63" s="22" customFormat="1" ht="23" customHeight="1" spans="1:27">
      <c r="A63" s="28">
        <v>42</v>
      </c>
      <c r="B63" s="27" t="s">
        <v>251</v>
      </c>
      <c r="C63" s="28" t="s">
        <v>292</v>
      </c>
      <c r="D63" s="28" t="s">
        <v>74</v>
      </c>
      <c r="E63" s="28" t="s">
        <v>234</v>
      </c>
      <c r="F63" s="28" t="s">
        <v>293</v>
      </c>
      <c r="G63" s="8" t="s">
        <v>226</v>
      </c>
      <c r="H63" s="8" t="s">
        <v>227</v>
      </c>
      <c r="I63" s="8">
        <v>5232</v>
      </c>
      <c r="J63" s="8">
        <v>5232</v>
      </c>
      <c r="K63" s="8">
        <v>5738</v>
      </c>
      <c r="L63" s="8">
        <v>6531</v>
      </c>
      <c r="M63" s="31">
        <v>0</v>
      </c>
      <c r="N63" s="31">
        <v>418.56</v>
      </c>
      <c r="O63" s="31">
        <v>418.56</v>
      </c>
      <c r="P63" s="31">
        <f t="shared" si="4"/>
        <v>4185.6</v>
      </c>
      <c r="Q63" s="31">
        <v>0</v>
      </c>
      <c r="R63" s="8">
        <v>130.62</v>
      </c>
      <c r="S63" s="8">
        <v>130.62</v>
      </c>
      <c r="T63" s="8">
        <f t="shared" si="2"/>
        <v>1306.2</v>
      </c>
      <c r="U63" s="31">
        <v>0</v>
      </c>
      <c r="V63" s="31">
        <v>26.16</v>
      </c>
      <c r="W63" s="31">
        <v>26.16</v>
      </c>
      <c r="X63" s="31">
        <f t="shared" si="3"/>
        <v>261.6</v>
      </c>
      <c r="Y63" s="31">
        <v>575.34</v>
      </c>
      <c r="Z63" s="34">
        <v>10</v>
      </c>
      <c r="AA63" s="31">
        <v>5753.4</v>
      </c>
    </row>
    <row r="64" s="22" customFormat="1" ht="23" customHeight="1" spans="1:27">
      <c r="A64" s="29"/>
      <c r="B64" s="30"/>
      <c r="C64" s="29"/>
      <c r="D64" s="29"/>
      <c r="E64" s="29"/>
      <c r="F64" s="29"/>
      <c r="G64" s="8" t="s">
        <v>227</v>
      </c>
      <c r="H64" s="8" t="s">
        <v>254</v>
      </c>
      <c r="I64" s="8">
        <v>5232</v>
      </c>
      <c r="J64" s="8">
        <v>5232</v>
      </c>
      <c r="K64" s="8">
        <v>5738</v>
      </c>
      <c r="L64" s="8">
        <v>6531</v>
      </c>
      <c r="M64" s="31">
        <v>418.56</v>
      </c>
      <c r="N64" s="31">
        <v>418.56</v>
      </c>
      <c r="O64" s="31">
        <v>0</v>
      </c>
      <c r="P64" s="31">
        <f t="shared" si="4"/>
        <v>0</v>
      </c>
      <c r="Q64" s="31">
        <v>114.76</v>
      </c>
      <c r="R64" s="8">
        <v>130.62</v>
      </c>
      <c r="S64" s="31">
        <v>15.86</v>
      </c>
      <c r="T64" s="8">
        <f t="shared" si="2"/>
        <v>15.86</v>
      </c>
      <c r="U64" s="31">
        <v>26.16</v>
      </c>
      <c r="V64" s="31">
        <v>26.16</v>
      </c>
      <c r="W64" s="31">
        <v>0</v>
      </c>
      <c r="X64" s="31">
        <f t="shared" si="3"/>
        <v>0</v>
      </c>
      <c r="Y64" s="31">
        <v>15.86</v>
      </c>
      <c r="Z64" s="34">
        <v>1</v>
      </c>
      <c r="AA64" s="31">
        <v>15.86</v>
      </c>
    </row>
    <row r="65" s="22" customFormat="1" ht="23" customHeight="1" spans="1:27">
      <c r="A65" s="28">
        <v>43</v>
      </c>
      <c r="B65" s="27" t="s">
        <v>251</v>
      </c>
      <c r="C65" s="28" t="s">
        <v>294</v>
      </c>
      <c r="D65" s="28" t="s">
        <v>74</v>
      </c>
      <c r="E65" s="28" t="s">
        <v>280</v>
      </c>
      <c r="F65" s="28" t="s">
        <v>295</v>
      </c>
      <c r="G65" s="8" t="s">
        <v>226</v>
      </c>
      <c r="H65" s="8" t="s">
        <v>227</v>
      </c>
      <c r="I65" s="8">
        <v>4842</v>
      </c>
      <c r="J65" s="8">
        <v>4842</v>
      </c>
      <c r="K65" s="8">
        <v>5738</v>
      </c>
      <c r="L65" s="8">
        <v>6531</v>
      </c>
      <c r="M65" s="31">
        <v>0</v>
      </c>
      <c r="N65" s="31">
        <v>387.36</v>
      </c>
      <c r="O65" s="31">
        <v>387.36</v>
      </c>
      <c r="P65" s="31">
        <f t="shared" si="4"/>
        <v>3873.6</v>
      </c>
      <c r="Q65" s="31">
        <v>0</v>
      </c>
      <c r="R65" s="8">
        <v>130.62</v>
      </c>
      <c r="S65" s="8">
        <v>130.62</v>
      </c>
      <c r="T65" s="8">
        <f t="shared" si="2"/>
        <v>1306.2</v>
      </c>
      <c r="U65" s="31">
        <v>0</v>
      </c>
      <c r="V65" s="31">
        <v>24.21</v>
      </c>
      <c r="W65" s="31">
        <v>24.21</v>
      </c>
      <c r="X65" s="31">
        <f t="shared" si="3"/>
        <v>242.1</v>
      </c>
      <c r="Y65" s="31">
        <v>542.19</v>
      </c>
      <c r="Z65" s="34">
        <v>10</v>
      </c>
      <c r="AA65" s="31">
        <v>5421.9</v>
      </c>
    </row>
    <row r="66" s="22" customFormat="1" ht="23" customHeight="1" spans="1:27">
      <c r="A66" s="29"/>
      <c r="B66" s="30"/>
      <c r="C66" s="29"/>
      <c r="D66" s="29"/>
      <c r="E66" s="29"/>
      <c r="F66" s="29"/>
      <c r="G66" s="8" t="s">
        <v>227</v>
      </c>
      <c r="H66" s="8" t="s">
        <v>254</v>
      </c>
      <c r="I66" s="8">
        <v>4842</v>
      </c>
      <c r="J66" s="8">
        <v>4842</v>
      </c>
      <c r="K66" s="8">
        <v>5738</v>
      </c>
      <c r="L66" s="8">
        <v>6531</v>
      </c>
      <c r="M66" s="31">
        <v>387.36</v>
      </c>
      <c r="N66" s="31">
        <v>387.36</v>
      </c>
      <c r="O66" s="31">
        <v>0</v>
      </c>
      <c r="P66" s="31">
        <f t="shared" si="4"/>
        <v>0</v>
      </c>
      <c r="Q66" s="31">
        <v>114.76</v>
      </c>
      <c r="R66" s="8">
        <v>130.62</v>
      </c>
      <c r="S66" s="31">
        <v>15.86</v>
      </c>
      <c r="T66" s="8">
        <f t="shared" si="2"/>
        <v>15.86</v>
      </c>
      <c r="U66" s="31">
        <v>24.21</v>
      </c>
      <c r="V66" s="31">
        <v>24.21</v>
      </c>
      <c r="W66" s="31">
        <v>0</v>
      </c>
      <c r="X66" s="31">
        <f t="shared" si="3"/>
        <v>0</v>
      </c>
      <c r="Y66" s="31">
        <v>15.86</v>
      </c>
      <c r="Z66" s="34">
        <v>1</v>
      </c>
      <c r="AA66" s="31">
        <v>15.86</v>
      </c>
    </row>
    <row r="67" s="22" customFormat="1" ht="23" customHeight="1" spans="1:27">
      <c r="A67" s="28">
        <v>44</v>
      </c>
      <c r="B67" s="27" t="s">
        <v>251</v>
      </c>
      <c r="C67" s="28" t="s">
        <v>296</v>
      </c>
      <c r="D67" s="28" t="s">
        <v>74</v>
      </c>
      <c r="E67" s="28" t="s">
        <v>280</v>
      </c>
      <c r="F67" s="28" t="s">
        <v>297</v>
      </c>
      <c r="G67" s="8" t="s">
        <v>226</v>
      </c>
      <c r="H67" s="8" t="s">
        <v>227</v>
      </c>
      <c r="I67" s="8">
        <v>4670</v>
      </c>
      <c r="J67" s="8">
        <v>4670</v>
      </c>
      <c r="K67" s="8">
        <v>5738</v>
      </c>
      <c r="L67" s="8">
        <v>6531</v>
      </c>
      <c r="M67" s="31">
        <v>0</v>
      </c>
      <c r="N67" s="31">
        <v>373.6</v>
      </c>
      <c r="O67" s="31">
        <v>373.6</v>
      </c>
      <c r="P67" s="31">
        <f t="shared" si="4"/>
        <v>3736</v>
      </c>
      <c r="Q67" s="31">
        <v>0</v>
      </c>
      <c r="R67" s="8">
        <v>130.62</v>
      </c>
      <c r="S67" s="8">
        <v>130.62</v>
      </c>
      <c r="T67" s="8">
        <f t="shared" si="2"/>
        <v>1306.2</v>
      </c>
      <c r="U67" s="31">
        <v>0</v>
      </c>
      <c r="V67" s="31">
        <v>23.35</v>
      </c>
      <c r="W67" s="31">
        <v>23.35</v>
      </c>
      <c r="X67" s="31">
        <f t="shared" si="3"/>
        <v>233.5</v>
      </c>
      <c r="Y67" s="31">
        <v>527.57</v>
      </c>
      <c r="Z67" s="34">
        <v>10</v>
      </c>
      <c r="AA67" s="31">
        <v>5275.7</v>
      </c>
    </row>
    <row r="68" s="22" customFormat="1" ht="23" customHeight="1" spans="1:27">
      <c r="A68" s="29"/>
      <c r="B68" s="30"/>
      <c r="C68" s="29"/>
      <c r="D68" s="29"/>
      <c r="E68" s="29"/>
      <c r="F68" s="29"/>
      <c r="G68" s="8" t="s">
        <v>227</v>
      </c>
      <c r="H68" s="8" t="s">
        <v>254</v>
      </c>
      <c r="I68" s="8">
        <v>4670</v>
      </c>
      <c r="J68" s="8">
        <v>4670</v>
      </c>
      <c r="K68" s="8">
        <v>5738</v>
      </c>
      <c r="L68" s="8">
        <v>6531</v>
      </c>
      <c r="M68" s="31">
        <v>373.6</v>
      </c>
      <c r="N68" s="31">
        <v>373.6</v>
      </c>
      <c r="O68" s="31">
        <v>0</v>
      </c>
      <c r="P68" s="31">
        <f t="shared" si="4"/>
        <v>0</v>
      </c>
      <c r="Q68" s="31">
        <v>114.76</v>
      </c>
      <c r="R68" s="8">
        <v>130.62</v>
      </c>
      <c r="S68" s="31">
        <v>15.86</v>
      </c>
      <c r="T68" s="8">
        <f t="shared" si="2"/>
        <v>15.86</v>
      </c>
      <c r="U68" s="31">
        <v>23.35</v>
      </c>
      <c r="V68" s="31">
        <v>23.35</v>
      </c>
      <c r="W68" s="31">
        <v>0</v>
      </c>
      <c r="X68" s="31">
        <f t="shared" si="3"/>
        <v>0</v>
      </c>
      <c r="Y68" s="31">
        <v>15.86</v>
      </c>
      <c r="Z68" s="34">
        <v>1</v>
      </c>
      <c r="AA68" s="31">
        <v>15.86</v>
      </c>
    </row>
    <row r="69" s="22" customFormat="1" ht="23" customHeight="1" spans="1:27">
      <c r="A69" s="28">
        <v>45</v>
      </c>
      <c r="B69" s="7" t="s">
        <v>251</v>
      </c>
      <c r="C69" s="8" t="s">
        <v>298</v>
      </c>
      <c r="D69" s="28" t="s">
        <v>74</v>
      </c>
      <c r="E69" s="28" t="s">
        <v>234</v>
      </c>
      <c r="F69" s="28" t="s">
        <v>299</v>
      </c>
      <c r="G69" s="8" t="s">
        <v>226</v>
      </c>
      <c r="H69" s="8" t="s">
        <v>227</v>
      </c>
      <c r="I69" s="8">
        <v>4787</v>
      </c>
      <c r="J69" s="8">
        <v>4787</v>
      </c>
      <c r="K69" s="8">
        <v>5738</v>
      </c>
      <c r="L69" s="8">
        <v>6531</v>
      </c>
      <c r="M69" s="31">
        <v>0</v>
      </c>
      <c r="N69" s="31">
        <v>382.96</v>
      </c>
      <c r="O69" s="31">
        <v>382.96</v>
      </c>
      <c r="P69" s="31">
        <f t="shared" si="4"/>
        <v>3829.6</v>
      </c>
      <c r="Q69" s="31">
        <v>0</v>
      </c>
      <c r="R69" s="8">
        <v>130.62</v>
      </c>
      <c r="S69" s="8">
        <v>130.62</v>
      </c>
      <c r="T69" s="8">
        <f t="shared" si="2"/>
        <v>1306.2</v>
      </c>
      <c r="U69" s="31">
        <v>0</v>
      </c>
      <c r="V69" s="31">
        <v>23.94</v>
      </c>
      <c r="W69" s="31">
        <v>23.94</v>
      </c>
      <c r="X69" s="31">
        <f t="shared" si="3"/>
        <v>239.4</v>
      </c>
      <c r="Y69" s="31">
        <v>537.52</v>
      </c>
      <c r="Z69" s="34">
        <v>10</v>
      </c>
      <c r="AA69" s="31">
        <v>5375.2</v>
      </c>
    </row>
    <row r="70" s="22" customFormat="1" ht="23" customHeight="1" spans="1:27">
      <c r="A70" s="35"/>
      <c r="B70" s="7"/>
      <c r="C70" s="8"/>
      <c r="D70" s="35"/>
      <c r="E70" s="35"/>
      <c r="F70" s="35"/>
      <c r="G70" s="8" t="s">
        <v>227</v>
      </c>
      <c r="H70" s="8" t="s">
        <v>254</v>
      </c>
      <c r="I70" s="8">
        <v>4787</v>
      </c>
      <c r="J70" s="8">
        <v>4787</v>
      </c>
      <c r="K70" s="8">
        <v>5738</v>
      </c>
      <c r="L70" s="8">
        <v>6531</v>
      </c>
      <c r="M70" s="31">
        <v>382.96</v>
      </c>
      <c r="N70" s="31">
        <v>382.96</v>
      </c>
      <c r="O70" s="31">
        <v>0</v>
      </c>
      <c r="P70" s="31">
        <f t="shared" si="4"/>
        <v>0</v>
      </c>
      <c r="Q70" s="31">
        <v>114.76</v>
      </c>
      <c r="R70" s="8">
        <v>130.62</v>
      </c>
      <c r="S70" s="31">
        <v>15.86</v>
      </c>
      <c r="T70" s="8">
        <f t="shared" si="2"/>
        <v>15.86</v>
      </c>
      <c r="U70" s="31">
        <v>23.935</v>
      </c>
      <c r="V70" s="31">
        <v>23.94</v>
      </c>
      <c r="W70" s="31">
        <v>0.00499999999999901</v>
      </c>
      <c r="X70" s="31">
        <f t="shared" si="3"/>
        <v>0.00499999999999901</v>
      </c>
      <c r="Y70" s="31">
        <v>15.87</v>
      </c>
      <c r="Z70" s="34">
        <v>1</v>
      </c>
      <c r="AA70" s="31">
        <v>15.87</v>
      </c>
    </row>
    <row r="71" s="22" customFormat="1" ht="23" customHeight="1" spans="1:27">
      <c r="A71" s="28">
        <v>46</v>
      </c>
      <c r="B71" s="7" t="s">
        <v>251</v>
      </c>
      <c r="C71" s="8" t="s">
        <v>300</v>
      </c>
      <c r="D71" s="28" t="s">
        <v>64</v>
      </c>
      <c r="E71" s="28" t="s">
        <v>234</v>
      </c>
      <c r="F71" s="28" t="s">
        <v>301</v>
      </c>
      <c r="G71" s="8" t="s">
        <v>226</v>
      </c>
      <c r="H71" s="8" t="s">
        <v>227</v>
      </c>
      <c r="I71" s="8">
        <v>4834</v>
      </c>
      <c r="J71" s="8">
        <v>4834</v>
      </c>
      <c r="K71" s="8">
        <v>5738</v>
      </c>
      <c r="L71" s="8">
        <v>6531</v>
      </c>
      <c r="M71" s="31">
        <v>0</v>
      </c>
      <c r="N71" s="31">
        <v>386.72</v>
      </c>
      <c r="O71" s="31">
        <v>386.72</v>
      </c>
      <c r="P71" s="31">
        <f t="shared" si="4"/>
        <v>3867.2</v>
      </c>
      <c r="Q71" s="31">
        <v>0</v>
      </c>
      <c r="R71" s="8">
        <v>130.62</v>
      </c>
      <c r="S71" s="8">
        <v>130.62</v>
      </c>
      <c r="T71" s="8">
        <f t="shared" si="2"/>
        <v>1306.2</v>
      </c>
      <c r="U71" s="31">
        <v>0</v>
      </c>
      <c r="V71" s="31">
        <v>24.17</v>
      </c>
      <c r="W71" s="31">
        <v>24.17</v>
      </c>
      <c r="X71" s="31">
        <f t="shared" si="3"/>
        <v>241.7</v>
      </c>
      <c r="Y71" s="31">
        <v>541.51</v>
      </c>
      <c r="Z71" s="34">
        <v>10</v>
      </c>
      <c r="AA71" s="31">
        <v>5415.1</v>
      </c>
    </row>
    <row r="72" s="22" customFormat="1" ht="23" customHeight="1" spans="1:27">
      <c r="A72" s="29"/>
      <c r="B72" s="7"/>
      <c r="C72" s="8"/>
      <c r="D72" s="29"/>
      <c r="E72" s="29"/>
      <c r="F72" s="29"/>
      <c r="G72" s="8" t="s">
        <v>227</v>
      </c>
      <c r="H72" s="8" t="s">
        <v>254</v>
      </c>
      <c r="I72" s="8">
        <v>4834</v>
      </c>
      <c r="J72" s="8">
        <v>4834</v>
      </c>
      <c r="K72" s="8">
        <v>5738</v>
      </c>
      <c r="L72" s="8">
        <v>6531</v>
      </c>
      <c r="M72" s="31">
        <v>386.72</v>
      </c>
      <c r="N72" s="31">
        <v>386.72</v>
      </c>
      <c r="O72" s="31">
        <v>0</v>
      </c>
      <c r="P72" s="31">
        <f t="shared" si="4"/>
        <v>0</v>
      </c>
      <c r="Q72" s="31">
        <v>114.76</v>
      </c>
      <c r="R72" s="8">
        <v>130.62</v>
      </c>
      <c r="S72" s="8">
        <v>15.86</v>
      </c>
      <c r="T72" s="8">
        <f t="shared" si="2"/>
        <v>15.86</v>
      </c>
      <c r="U72" s="31">
        <v>24.17</v>
      </c>
      <c r="V72" s="31">
        <v>24.17</v>
      </c>
      <c r="W72" s="31">
        <v>0</v>
      </c>
      <c r="X72" s="31">
        <f t="shared" si="3"/>
        <v>0</v>
      </c>
      <c r="Y72" s="31">
        <v>15.86</v>
      </c>
      <c r="Z72" s="34">
        <v>1</v>
      </c>
      <c r="AA72" s="31">
        <v>15.86</v>
      </c>
    </row>
    <row r="73" s="22" customFormat="1" ht="23" customHeight="1" spans="1:27">
      <c r="A73" s="8">
        <v>47</v>
      </c>
      <c r="B73" s="7" t="s">
        <v>251</v>
      </c>
      <c r="C73" s="9" t="s">
        <v>146</v>
      </c>
      <c r="D73" s="8" t="str">
        <f>VLOOKUP(C73,[1]花名册!$C$3:$G$58,2,FALSE)</f>
        <v>女</v>
      </c>
      <c r="E73" s="8" t="str">
        <f>VLOOKUP(C73,[1]花名册!$C$3:$G$58,3,FALSE)</f>
        <v>汉族</v>
      </c>
      <c r="F73" s="8" t="str">
        <f>VLOOKUP(C73,[1]花名册!$C$3:$G$58,4,FALSE)</f>
        <v>411424199812148424</v>
      </c>
      <c r="G73" s="8" t="s">
        <v>302</v>
      </c>
      <c r="H73" s="8" t="s">
        <v>254</v>
      </c>
      <c r="I73" s="8">
        <v>4500</v>
      </c>
      <c r="J73" s="8">
        <v>4500</v>
      </c>
      <c r="K73" s="8">
        <v>5738</v>
      </c>
      <c r="L73" s="8">
        <v>6531</v>
      </c>
      <c r="M73" s="31">
        <v>360</v>
      </c>
      <c r="N73" s="31">
        <v>360</v>
      </c>
      <c r="O73" s="31">
        <v>0</v>
      </c>
      <c r="P73" s="31">
        <f t="shared" si="4"/>
        <v>0</v>
      </c>
      <c r="Q73" s="31">
        <v>114.76</v>
      </c>
      <c r="R73" s="8">
        <v>130.62</v>
      </c>
      <c r="S73" s="8">
        <v>15.86</v>
      </c>
      <c r="T73" s="8">
        <f t="shared" si="2"/>
        <v>126.88</v>
      </c>
      <c r="U73" s="31">
        <v>22.5</v>
      </c>
      <c r="V73" s="31">
        <v>22.5</v>
      </c>
      <c r="W73" s="31">
        <v>0</v>
      </c>
      <c r="X73" s="31">
        <f t="shared" si="3"/>
        <v>0</v>
      </c>
      <c r="Y73" s="31">
        <v>15.86</v>
      </c>
      <c r="Z73" s="34">
        <v>8</v>
      </c>
      <c r="AA73" s="31">
        <v>126.88</v>
      </c>
    </row>
    <row r="74" s="22" customFormat="1" ht="23" customHeight="1" spans="1:27">
      <c r="A74" s="8">
        <v>48</v>
      </c>
      <c r="B74" s="7" t="s">
        <v>251</v>
      </c>
      <c r="C74" s="9" t="s">
        <v>148</v>
      </c>
      <c r="D74" s="8" t="str">
        <f>VLOOKUP(C74,[1]花名册!$C$3:$G$58,2,FALSE)</f>
        <v>女</v>
      </c>
      <c r="E74" s="8" t="str">
        <f>VLOOKUP(C74,[1]花名册!$C$3:$G$58,3,FALSE)</f>
        <v>汉族</v>
      </c>
      <c r="F74" s="8" t="str">
        <f>VLOOKUP(C74,[1]花名册!$C$3:$G$58,4,FALSE)</f>
        <v>652901199701185247</v>
      </c>
      <c r="G74" s="8" t="s">
        <v>245</v>
      </c>
      <c r="H74" s="8" t="s">
        <v>254</v>
      </c>
      <c r="I74" s="8">
        <v>4500</v>
      </c>
      <c r="J74" s="8">
        <v>4500</v>
      </c>
      <c r="K74" s="8">
        <v>5738</v>
      </c>
      <c r="L74" s="8">
        <v>6531</v>
      </c>
      <c r="M74" s="31">
        <v>360</v>
      </c>
      <c r="N74" s="31">
        <v>360</v>
      </c>
      <c r="O74" s="31">
        <v>0</v>
      </c>
      <c r="P74" s="31">
        <f t="shared" si="4"/>
        <v>0</v>
      </c>
      <c r="Q74" s="31">
        <v>114.76</v>
      </c>
      <c r="R74" s="8">
        <v>130.62</v>
      </c>
      <c r="S74" s="8">
        <v>15.86</v>
      </c>
      <c r="T74" s="8">
        <f t="shared" si="2"/>
        <v>95.16</v>
      </c>
      <c r="U74" s="31">
        <v>22.5</v>
      </c>
      <c r="V74" s="31">
        <v>22.5</v>
      </c>
      <c r="W74" s="31">
        <v>0</v>
      </c>
      <c r="X74" s="31">
        <f t="shared" si="3"/>
        <v>0</v>
      </c>
      <c r="Y74" s="31">
        <v>15.86</v>
      </c>
      <c r="Z74" s="34">
        <v>6</v>
      </c>
      <c r="AA74" s="31">
        <v>95.16</v>
      </c>
    </row>
    <row r="75" s="22" customFormat="1" ht="23" hidden="1" customHeight="1" spans="1:31">
      <c r="A75" s="8">
        <v>49</v>
      </c>
      <c r="B75" s="7" t="s">
        <v>303</v>
      </c>
      <c r="C75" s="9" t="s">
        <v>304</v>
      </c>
      <c r="D75" s="8" t="str">
        <f>VLOOKUP(C75,[1]花名册!$C$3:$G$58,2,FALSE)</f>
        <v>女</v>
      </c>
      <c r="E75" s="8" t="str">
        <f>VLOOKUP(C75,[1]花名册!$C$3:$G$58,3,FALSE)</f>
        <v>汉</v>
      </c>
      <c r="F75" s="8" t="str">
        <f>VLOOKUP(C75,[1]花名册!$C$3:$G$58,4,FALSE)</f>
        <v>622323199810082028</v>
      </c>
      <c r="G75" s="8" t="s">
        <v>249</v>
      </c>
      <c r="H75" s="8" t="s">
        <v>254</v>
      </c>
      <c r="I75" s="8">
        <v>5000</v>
      </c>
      <c r="J75" s="8">
        <v>5000</v>
      </c>
      <c r="K75" s="8">
        <v>5738</v>
      </c>
      <c r="L75" s="8">
        <v>6531</v>
      </c>
      <c r="M75" s="31">
        <v>400</v>
      </c>
      <c r="N75" s="31">
        <v>400</v>
      </c>
      <c r="O75" s="31">
        <v>0</v>
      </c>
      <c r="P75" s="31">
        <f t="shared" si="4"/>
        <v>0</v>
      </c>
      <c r="Q75" s="31">
        <v>114.76</v>
      </c>
      <c r="R75" s="8">
        <v>130.62</v>
      </c>
      <c r="S75" s="8">
        <v>15.86</v>
      </c>
      <c r="T75" s="8">
        <f>SUBTOTAL(9,T29:T74)</f>
        <v>31349.6</v>
      </c>
      <c r="U75" s="31">
        <v>25</v>
      </c>
      <c r="V75" s="31">
        <v>25</v>
      </c>
      <c r="W75" s="31">
        <v>0</v>
      </c>
      <c r="X75" s="31"/>
      <c r="Y75" s="31">
        <v>15.86</v>
      </c>
      <c r="Z75" s="34">
        <v>4</v>
      </c>
      <c r="AA75" s="31">
        <v>63.44</v>
      </c>
      <c r="AC75" s="22">
        <f>O75</f>
        <v>0</v>
      </c>
      <c r="AD75" s="22">
        <f>S75*Z75</f>
        <v>63.44</v>
      </c>
      <c r="AE75" s="22">
        <f>W75*Z75</f>
        <v>0</v>
      </c>
    </row>
    <row r="76" s="22" customFormat="1" ht="23" hidden="1" customHeight="1" spans="1:31">
      <c r="A76" s="8">
        <v>50</v>
      </c>
      <c r="B76" s="7" t="s">
        <v>305</v>
      </c>
      <c r="C76" s="8" t="s">
        <v>169</v>
      </c>
      <c r="D76" s="8" t="s">
        <v>64</v>
      </c>
      <c r="E76" s="8" t="str">
        <f>VLOOKUP(C76,[1]花名册!$C$3:$G$58,3,FALSE)</f>
        <v>汉</v>
      </c>
      <c r="F76" s="8" t="s">
        <v>306</v>
      </c>
      <c r="G76" s="8" t="s">
        <v>226</v>
      </c>
      <c r="H76" s="8" t="s">
        <v>227</v>
      </c>
      <c r="I76" s="32">
        <v>5075</v>
      </c>
      <c r="J76" s="32">
        <v>5075</v>
      </c>
      <c r="K76" s="8">
        <v>5738</v>
      </c>
      <c r="L76" s="8">
        <v>6531</v>
      </c>
      <c r="M76" s="31">
        <v>0</v>
      </c>
      <c r="N76" s="31">
        <v>406</v>
      </c>
      <c r="O76" s="31">
        <v>406</v>
      </c>
      <c r="P76" s="31">
        <f t="shared" si="4"/>
        <v>4060</v>
      </c>
      <c r="Q76" s="31">
        <v>0</v>
      </c>
      <c r="R76" s="8">
        <v>130.62</v>
      </c>
      <c r="S76" s="8">
        <v>130.62</v>
      </c>
      <c r="T76" s="8"/>
      <c r="U76" s="31">
        <v>0</v>
      </c>
      <c r="V76" s="31">
        <v>25.38</v>
      </c>
      <c r="W76" s="31">
        <v>25.38</v>
      </c>
      <c r="X76" s="31"/>
      <c r="Y76" s="31">
        <v>562</v>
      </c>
      <c r="Z76" s="8">
        <v>10</v>
      </c>
      <c r="AA76" s="31">
        <v>5620</v>
      </c>
      <c r="AC76" s="22">
        <f>O76*Z76</f>
        <v>4060</v>
      </c>
      <c r="AD76" s="22">
        <f>S76*Z76+S77*Z77+S78*Z78</f>
        <v>1375.02</v>
      </c>
      <c r="AE76" s="22">
        <f>W76*Z76+W77*Z77+W78*Z78</f>
        <v>253.8</v>
      </c>
    </row>
    <row r="77" s="22" customFormat="1" ht="23" hidden="1" customHeight="1" spans="1:27">
      <c r="A77" s="8">
        <v>51</v>
      </c>
      <c r="B77" s="7" t="s">
        <v>305</v>
      </c>
      <c r="C77" s="8" t="s">
        <v>307</v>
      </c>
      <c r="D77" s="8" t="str">
        <f>VLOOKUP(C77,[1]花名册!$C$3:$G$58,2,FALSE)</f>
        <v>男</v>
      </c>
      <c r="E77" s="8" t="str">
        <f>VLOOKUP(C77,[1]花名册!$C$3:$G$58,3,FALSE)</f>
        <v>汉</v>
      </c>
      <c r="F77" s="8" t="str">
        <f>VLOOKUP(C77,[1]花名册!$C$3:$G$58,4,FALSE)</f>
        <v>652301199812215557</v>
      </c>
      <c r="G77" s="8" t="s">
        <v>250</v>
      </c>
      <c r="H77" s="8" t="s">
        <v>227</v>
      </c>
      <c r="I77" s="8">
        <v>6000</v>
      </c>
      <c r="J77" s="8">
        <v>6000</v>
      </c>
      <c r="K77" s="8">
        <v>6000</v>
      </c>
      <c r="L77" s="8">
        <v>6531</v>
      </c>
      <c r="M77" s="31">
        <v>480</v>
      </c>
      <c r="N77" s="31">
        <v>480</v>
      </c>
      <c r="O77" s="31">
        <v>0</v>
      </c>
      <c r="P77" s="31">
        <f t="shared" si="4"/>
        <v>0</v>
      </c>
      <c r="Q77" s="31">
        <v>120</v>
      </c>
      <c r="R77" s="8">
        <v>130.62</v>
      </c>
      <c r="S77" s="8">
        <v>10.62</v>
      </c>
      <c r="T77" s="8"/>
      <c r="U77" s="31">
        <v>30</v>
      </c>
      <c r="V77" s="31">
        <v>30</v>
      </c>
      <c r="W77" s="31">
        <v>0</v>
      </c>
      <c r="X77" s="31"/>
      <c r="Y77" s="31">
        <v>10.62</v>
      </c>
      <c r="Z77" s="8">
        <v>2</v>
      </c>
      <c r="AA77" s="31">
        <v>21.24</v>
      </c>
    </row>
    <row r="78" s="22" customFormat="1" ht="23" hidden="1" customHeight="1" spans="1:27">
      <c r="A78" s="8">
        <v>52</v>
      </c>
      <c r="B78" s="7" t="s">
        <v>305</v>
      </c>
      <c r="C78" s="8" t="s">
        <v>167</v>
      </c>
      <c r="D78" s="8" t="str">
        <f>VLOOKUP(C78,[1]花名册!$C$3:$G$58,2,FALSE)</f>
        <v>女</v>
      </c>
      <c r="E78" s="8" t="str">
        <f>VLOOKUP(C78,[1]花名册!$C$3:$G$58,3,FALSE)</f>
        <v>汉</v>
      </c>
      <c r="F78" s="8" t="str">
        <f>VLOOKUP(C78,[1]花名册!$C$3:$G$58,4,FALSE)</f>
        <v>511023199812255175</v>
      </c>
      <c r="G78" s="8" t="s">
        <v>249</v>
      </c>
      <c r="H78" s="8" t="s">
        <v>227</v>
      </c>
      <c r="I78" s="8">
        <v>4500</v>
      </c>
      <c r="J78" s="8">
        <v>4500</v>
      </c>
      <c r="K78" s="8">
        <v>5738</v>
      </c>
      <c r="L78" s="8">
        <v>6531</v>
      </c>
      <c r="M78" s="31">
        <v>360</v>
      </c>
      <c r="N78" s="31">
        <v>360</v>
      </c>
      <c r="O78" s="31">
        <v>0</v>
      </c>
      <c r="P78" s="31">
        <f t="shared" si="4"/>
        <v>0</v>
      </c>
      <c r="Q78" s="31">
        <v>114.76</v>
      </c>
      <c r="R78" s="8">
        <v>130.62</v>
      </c>
      <c r="S78" s="8">
        <v>15.86</v>
      </c>
      <c r="T78" s="8"/>
      <c r="U78" s="31">
        <v>22.5</v>
      </c>
      <c r="V78" s="31">
        <v>22.5</v>
      </c>
      <c r="W78" s="31">
        <v>0</v>
      </c>
      <c r="X78" s="31"/>
      <c r="Y78" s="31">
        <v>15.86</v>
      </c>
      <c r="Z78" s="8">
        <v>3</v>
      </c>
      <c r="AA78" s="31">
        <v>47.58</v>
      </c>
    </row>
    <row r="79" s="22" customFormat="1" ht="23" customHeight="1" spans="1:27">
      <c r="A79" s="25" t="s">
        <v>308</v>
      </c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37"/>
      <c r="O79" s="37"/>
      <c r="P79" s="37">
        <f>SUBTOTAL(9,P29:P78)</f>
        <v>103895.04</v>
      </c>
      <c r="Q79" s="37"/>
      <c r="R79" s="37"/>
      <c r="S79" s="37"/>
      <c r="T79" s="38">
        <f>SUBTOTAL(9,T29:T78)</f>
        <v>31349.6</v>
      </c>
      <c r="U79" s="37"/>
      <c r="V79" s="37"/>
      <c r="W79" s="37"/>
      <c r="X79" s="37">
        <f>SUBTOTAL(9,X29:X78)</f>
        <v>6494.32</v>
      </c>
      <c r="Y79" s="37"/>
      <c r="Z79" s="37"/>
      <c r="AA79" s="39">
        <f>SUBTOTAL(9,AA6:AA78)</f>
        <v>141739.03</v>
      </c>
    </row>
    <row r="81" s="21" customFormat="1" ht="14.25" spans="1:27">
      <c r="A81" s="36" t="s">
        <v>309</v>
      </c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</row>
    <row r="84" s="21" customFormat="1" spans="27:27">
      <c r="AA84" s="21" t="e">
        <f>AA79-#REF!</f>
        <v>#REF!</v>
      </c>
    </row>
  </sheetData>
  <autoFilter ref="A1:AE78">
    <filterColumn colId="1">
      <filters>
        <filter val="申报企业名称"/>
        <filter val="1"/>
        <filter val="填报单位（盖章）：新疆天润乳业股份有限公司"/>
        <filter val="天润销售"/>
      </filters>
    </filterColumn>
    <extLst/>
  </autoFilter>
  <mergeCells count="145">
    <mergeCell ref="A1:AA1"/>
    <mergeCell ref="A2:AA2"/>
    <mergeCell ref="I3:J3"/>
    <mergeCell ref="K3:L3"/>
    <mergeCell ref="M3:O3"/>
    <mergeCell ref="Q3:S3"/>
    <mergeCell ref="U3:W3"/>
    <mergeCell ref="A79:I79"/>
    <mergeCell ref="A81:AA81"/>
    <mergeCell ref="A3:A4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B3:B4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B67:B68"/>
    <mergeCell ref="B69:B70"/>
    <mergeCell ref="B71:B72"/>
    <mergeCell ref="C3:C4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C55:C56"/>
    <mergeCell ref="C57:C58"/>
    <mergeCell ref="C59:C60"/>
    <mergeCell ref="C61:C62"/>
    <mergeCell ref="C63:C64"/>
    <mergeCell ref="C65:C66"/>
    <mergeCell ref="C67:C68"/>
    <mergeCell ref="C69:C70"/>
    <mergeCell ref="C71:C72"/>
    <mergeCell ref="D3:D4"/>
    <mergeCell ref="D31:D32"/>
    <mergeCell ref="D33:D34"/>
    <mergeCell ref="D35:D36"/>
    <mergeCell ref="D37:D38"/>
    <mergeCell ref="D39:D40"/>
    <mergeCell ref="D41:D42"/>
    <mergeCell ref="D43:D44"/>
    <mergeCell ref="D45:D46"/>
    <mergeCell ref="D47:D48"/>
    <mergeCell ref="D49:D50"/>
    <mergeCell ref="D51:D52"/>
    <mergeCell ref="D53:D54"/>
    <mergeCell ref="D55:D56"/>
    <mergeCell ref="D57:D58"/>
    <mergeCell ref="D59:D60"/>
    <mergeCell ref="D61:D62"/>
    <mergeCell ref="D63:D64"/>
    <mergeCell ref="D65:D66"/>
    <mergeCell ref="D67:D68"/>
    <mergeCell ref="D69:D70"/>
    <mergeCell ref="D71:D72"/>
    <mergeCell ref="E3:E4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51:E52"/>
    <mergeCell ref="E53:E54"/>
    <mergeCell ref="E55:E56"/>
    <mergeCell ref="E57:E58"/>
    <mergeCell ref="E59:E60"/>
    <mergeCell ref="E61:E62"/>
    <mergeCell ref="E63:E64"/>
    <mergeCell ref="E65:E66"/>
    <mergeCell ref="E67:E68"/>
    <mergeCell ref="E69:E70"/>
    <mergeCell ref="E71:E72"/>
    <mergeCell ref="F3:F4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49:F50"/>
    <mergeCell ref="F51:F52"/>
    <mergeCell ref="F53:F54"/>
    <mergeCell ref="F55:F56"/>
    <mergeCell ref="F57:F58"/>
    <mergeCell ref="F59:F60"/>
    <mergeCell ref="F61:F62"/>
    <mergeCell ref="F63:F64"/>
    <mergeCell ref="F65:F66"/>
    <mergeCell ref="F67:F68"/>
    <mergeCell ref="F69:F70"/>
    <mergeCell ref="F71:F72"/>
    <mergeCell ref="Y3:Y4"/>
    <mergeCell ref="Z3:Z4"/>
    <mergeCell ref="AA3:AA4"/>
    <mergeCell ref="G3:H4"/>
  </mergeCells>
  <conditionalFormatting sqref="C1:C8 C13:C28 C73:C75 C77:C1048576">
    <cfRule type="duplicateValues" dxfId="1" priority="2"/>
  </conditionalFormatting>
  <conditionalFormatting sqref="C31 C33 C35 C37 C39 C41 C43 C45 C47 C49 C51 C53 C55 C57 C59 C61 C63 C65 C67 C69 C71 C76">
    <cfRule type="duplicateValues" dxfId="1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54"/>
  <sheetViews>
    <sheetView topLeftCell="A16" workbookViewId="0">
      <selection activeCell="B6" sqref="B6:X51"/>
    </sheetView>
  </sheetViews>
  <sheetFormatPr defaultColWidth="9" defaultRowHeight="13.5"/>
  <cols>
    <col min="1" max="1" width="5.125" customWidth="1"/>
    <col min="2" max="2" width="11.625" customWidth="1"/>
    <col min="3" max="3" width="21.25" customWidth="1"/>
    <col min="4" max="5" width="4.875" customWidth="1"/>
    <col min="6" max="6" width="19.25" customWidth="1"/>
    <col min="7" max="7" width="5.875" customWidth="1"/>
    <col min="8" max="8" width="4.75" customWidth="1"/>
    <col min="9" max="9" width="8.125" customWidth="1"/>
    <col min="10" max="10" width="6.875" customWidth="1"/>
    <col min="15" max="15" width="9.375"/>
    <col min="22" max="22" width="9.75" customWidth="1"/>
    <col min="24" max="24" width="11.5083333333333"/>
  </cols>
  <sheetData>
    <row r="1" ht="28.5" spans="1:25">
      <c r="A1" s="2" t="s">
        <v>200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16"/>
    </row>
    <row r="2" ht="14.25" spans="1:25">
      <c r="A2" s="3" t="s">
        <v>201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17"/>
    </row>
    <row r="3" ht="34" customHeight="1" spans="1:25">
      <c r="A3" s="4" t="s">
        <v>29</v>
      </c>
      <c r="B3" s="4" t="s">
        <v>30</v>
      </c>
      <c r="C3" s="4" t="s">
        <v>31</v>
      </c>
      <c r="D3" s="4" t="s">
        <v>32</v>
      </c>
      <c r="E3" s="4" t="s">
        <v>202</v>
      </c>
      <c r="F3" s="4" t="s">
        <v>33</v>
      </c>
      <c r="G3" s="5" t="s">
        <v>203</v>
      </c>
      <c r="H3" s="5"/>
      <c r="I3" s="5" t="s">
        <v>204</v>
      </c>
      <c r="J3" s="5"/>
      <c r="K3" s="5" t="s">
        <v>205</v>
      </c>
      <c r="L3" s="5"/>
      <c r="M3" s="5" t="s">
        <v>206</v>
      </c>
      <c r="N3" s="5"/>
      <c r="O3" s="5"/>
      <c r="P3" s="5" t="s">
        <v>207</v>
      </c>
      <c r="Q3" s="5"/>
      <c r="R3" s="5"/>
      <c r="S3" s="5" t="s">
        <v>208</v>
      </c>
      <c r="T3" s="5"/>
      <c r="U3" s="5"/>
      <c r="V3" s="4" t="s">
        <v>209</v>
      </c>
      <c r="W3" s="4" t="s">
        <v>210</v>
      </c>
      <c r="X3" s="5" t="s">
        <v>211</v>
      </c>
      <c r="Y3" s="18"/>
    </row>
    <row r="4" ht="42.75" spans="1:25">
      <c r="A4" s="4"/>
      <c r="B4" s="4"/>
      <c r="C4" s="4"/>
      <c r="D4" s="4"/>
      <c r="E4" s="4"/>
      <c r="F4" s="4"/>
      <c r="G4" s="5"/>
      <c r="H4" s="5"/>
      <c r="I4" s="5" t="s">
        <v>212</v>
      </c>
      <c r="J4" s="5" t="s">
        <v>213</v>
      </c>
      <c r="K4" s="5" t="s">
        <v>212</v>
      </c>
      <c r="L4" s="5" t="s">
        <v>213</v>
      </c>
      <c r="M4" s="5" t="s">
        <v>214</v>
      </c>
      <c r="N4" s="5" t="s">
        <v>215</v>
      </c>
      <c r="O4" s="5" t="s">
        <v>53</v>
      </c>
      <c r="P4" s="5" t="s">
        <v>214</v>
      </c>
      <c r="Q4" s="5" t="s">
        <v>215</v>
      </c>
      <c r="R4" s="5" t="s">
        <v>53</v>
      </c>
      <c r="S4" s="5" t="s">
        <v>214</v>
      </c>
      <c r="T4" s="5" t="s">
        <v>215</v>
      </c>
      <c r="U4" s="5" t="s">
        <v>53</v>
      </c>
      <c r="V4" s="4"/>
      <c r="W4" s="4"/>
      <c r="X4" s="5"/>
      <c r="Y4" s="18"/>
    </row>
    <row r="5" ht="28.5" spans="1:28">
      <c r="A5" s="4"/>
      <c r="B5" s="4">
        <v>1</v>
      </c>
      <c r="C5" s="4">
        <v>2</v>
      </c>
      <c r="D5" s="4">
        <v>3</v>
      </c>
      <c r="E5" s="4">
        <v>4</v>
      </c>
      <c r="F5" s="4">
        <v>5</v>
      </c>
      <c r="G5" s="4">
        <v>6</v>
      </c>
      <c r="H5" s="4">
        <v>6</v>
      </c>
      <c r="I5" s="4">
        <v>7</v>
      </c>
      <c r="J5" s="4">
        <v>8</v>
      </c>
      <c r="K5" s="4">
        <v>9</v>
      </c>
      <c r="L5" s="4">
        <v>10</v>
      </c>
      <c r="M5" s="4">
        <v>11</v>
      </c>
      <c r="N5" s="4">
        <v>12</v>
      </c>
      <c r="O5" s="4" t="s">
        <v>216</v>
      </c>
      <c r="P5" s="4">
        <v>14</v>
      </c>
      <c r="Q5" s="4">
        <v>15</v>
      </c>
      <c r="R5" s="4" t="s">
        <v>217</v>
      </c>
      <c r="S5" s="4">
        <v>17</v>
      </c>
      <c r="T5" s="4">
        <v>18</v>
      </c>
      <c r="U5" s="4" t="s">
        <v>218</v>
      </c>
      <c r="V5" s="4" t="s">
        <v>219</v>
      </c>
      <c r="W5" s="4">
        <v>21</v>
      </c>
      <c r="X5" s="4" t="s">
        <v>220</v>
      </c>
      <c r="Y5" s="19"/>
      <c r="Z5" t="s">
        <v>221</v>
      </c>
      <c r="AA5" t="s">
        <v>222</v>
      </c>
      <c r="AB5" t="s">
        <v>223</v>
      </c>
    </row>
    <row r="6" s="1" customFormat="1" ht="23" customHeight="1" spans="1:24">
      <c r="A6" s="6">
        <v>1</v>
      </c>
      <c r="B6" s="7" t="s">
        <v>224</v>
      </c>
      <c r="C6" s="7" t="s">
        <v>225</v>
      </c>
      <c r="D6" s="6" t="str">
        <f>VLOOKUP(C6,[1]花名册!$C$3:$G$58,2,FALSE)</f>
        <v>男</v>
      </c>
      <c r="E6" s="6" t="str">
        <f>VLOOKUP(C6,[1]花名册!$C$3:$G$58,3,FALSE)</f>
        <v>汉</v>
      </c>
      <c r="F6" s="6" t="str">
        <f>VLOOKUP(C6,[1]花名册!$C$3:$G$58,4,FALSE)</f>
        <v>652323199411165112</v>
      </c>
      <c r="G6" s="6" t="s">
        <v>226</v>
      </c>
      <c r="H6" s="6" t="s">
        <v>227</v>
      </c>
      <c r="I6" s="6">
        <v>5248</v>
      </c>
      <c r="J6" s="6">
        <v>5248</v>
      </c>
      <c r="K6" s="6">
        <v>5738</v>
      </c>
      <c r="L6" s="6">
        <v>6531</v>
      </c>
      <c r="M6" s="11">
        <v>0</v>
      </c>
      <c r="N6" s="11">
        <f t="shared" ref="N6:N51" si="0">ROUND(J6*0.08,2)</f>
        <v>419.84</v>
      </c>
      <c r="O6" s="11">
        <f t="shared" ref="O6:O51" si="1">N6-M6</f>
        <v>419.84</v>
      </c>
      <c r="P6" s="11">
        <v>0</v>
      </c>
      <c r="Q6" s="6">
        <f t="shared" ref="Q6:Q51" si="2">ROUND(L6*0.02,2)</f>
        <v>130.62</v>
      </c>
      <c r="R6" s="6">
        <f t="shared" ref="R6:R51" si="3">Q6-P6</f>
        <v>130.62</v>
      </c>
      <c r="S6" s="11">
        <v>0</v>
      </c>
      <c r="T6" s="11">
        <f t="shared" ref="T6:T51" si="4">ROUND(J6*0.5%,2)</f>
        <v>26.24</v>
      </c>
      <c r="U6" s="11">
        <f t="shared" ref="U6:U51" si="5">T6-S6</f>
        <v>26.24</v>
      </c>
      <c r="V6" s="11">
        <f t="shared" ref="V6:V51" si="6">U6+O6+R6</f>
        <v>576.7</v>
      </c>
      <c r="W6" s="6">
        <v>10</v>
      </c>
      <c r="X6" s="11">
        <f t="shared" ref="X6:X51" si="7">W6*V6</f>
        <v>5767</v>
      </c>
    </row>
    <row r="7" s="1" customFormat="1" ht="23" customHeight="1" spans="1:24">
      <c r="A7" s="6">
        <v>2</v>
      </c>
      <c r="B7" s="7" t="s">
        <v>224</v>
      </c>
      <c r="C7" s="7" t="s">
        <v>229</v>
      </c>
      <c r="D7" s="6" t="str">
        <f>VLOOKUP(C7,[1]花名册!$C$3:$G$58,2,FALSE)</f>
        <v>女</v>
      </c>
      <c r="E7" s="6" t="str">
        <f>VLOOKUP(C7,[1]花名册!$C$3:$G$58,3,FALSE)</f>
        <v>回</v>
      </c>
      <c r="F7" s="6" t="str">
        <f>VLOOKUP(C7,[1]花名册!$C$3:$G$58,4,FALSE)</f>
        <v>650106199705192029</v>
      </c>
      <c r="G7" s="6" t="s">
        <v>226</v>
      </c>
      <c r="H7" s="6" t="s">
        <v>227</v>
      </c>
      <c r="I7" s="6">
        <v>4841</v>
      </c>
      <c r="J7" s="6">
        <v>4841</v>
      </c>
      <c r="K7" s="6">
        <v>5738</v>
      </c>
      <c r="L7" s="6">
        <v>6531</v>
      </c>
      <c r="M7" s="11">
        <v>0</v>
      </c>
      <c r="N7" s="11">
        <f t="shared" si="0"/>
        <v>387.28</v>
      </c>
      <c r="O7" s="11">
        <f t="shared" si="1"/>
        <v>387.28</v>
      </c>
      <c r="P7" s="11">
        <v>0</v>
      </c>
      <c r="Q7" s="6">
        <f t="shared" si="2"/>
        <v>130.62</v>
      </c>
      <c r="R7" s="6">
        <f t="shared" si="3"/>
        <v>130.62</v>
      </c>
      <c r="S7" s="11">
        <v>0</v>
      </c>
      <c r="T7" s="11">
        <f t="shared" si="4"/>
        <v>24.21</v>
      </c>
      <c r="U7" s="11">
        <f t="shared" si="5"/>
        <v>24.21</v>
      </c>
      <c r="V7" s="11">
        <f t="shared" si="6"/>
        <v>542.11</v>
      </c>
      <c r="W7" s="6">
        <v>10</v>
      </c>
      <c r="X7" s="11">
        <f t="shared" si="7"/>
        <v>5421.1</v>
      </c>
    </row>
    <row r="8" s="1" customFormat="1" ht="23" customHeight="1" spans="1:24">
      <c r="A8" s="6">
        <v>3</v>
      </c>
      <c r="B8" s="7" t="s">
        <v>230</v>
      </c>
      <c r="C8" s="8" t="s">
        <v>231</v>
      </c>
      <c r="D8" s="6" t="str">
        <f>VLOOKUP(C8,[1]花名册!$C$3:$G$58,2,FALSE)</f>
        <v>男</v>
      </c>
      <c r="E8" s="6" t="str">
        <f>VLOOKUP(C8,[1]花名册!$C$3:$G$58,3,FALSE)</f>
        <v>汉</v>
      </c>
      <c r="F8" s="6" t="str">
        <f>VLOOKUP(C8,[1]花名册!$C$3:$G$58,4,FALSE)</f>
        <v>654001199511292917</v>
      </c>
      <c r="G8" s="6" t="s">
        <v>226</v>
      </c>
      <c r="H8" s="6" t="s">
        <v>227</v>
      </c>
      <c r="I8" s="6">
        <v>5530</v>
      </c>
      <c r="J8" s="6">
        <v>5530</v>
      </c>
      <c r="K8" s="6">
        <v>5738</v>
      </c>
      <c r="L8" s="6">
        <v>6531</v>
      </c>
      <c r="M8" s="11">
        <v>0</v>
      </c>
      <c r="N8" s="11">
        <f t="shared" si="0"/>
        <v>442.4</v>
      </c>
      <c r="O8" s="11">
        <f t="shared" si="1"/>
        <v>442.4</v>
      </c>
      <c r="P8" s="11">
        <v>0</v>
      </c>
      <c r="Q8" s="6">
        <f t="shared" si="2"/>
        <v>130.62</v>
      </c>
      <c r="R8" s="6">
        <f t="shared" si="3"/>
        <v>130.62</v>
      </c>
      <c r="S8" s="11">
        <v>0</v>
      </c>
      <c r="T8" s="11">
        <f t="shared" si="4"/>
        <v>27.65</v>
      </c>
      <c r="U8" s="11">
        <f t="shared" si="5"/>
        <v>27.65</v>
      </c>
      <c r="V8" s="11">
        <f t="shared" si="6"/>
        <v>600.67</v>
      </c>
      <c r="W8" s="6">
        <v>10</v>
      </c>
      <c r="X8" s="11">
        <f t="shared" si="7"/>
        <v>6006.7</v>
      </c>
    </row>
    <row r="9" s="1" customFormat="1" ht="23" customHeight="1" spans="1:24">
      <c r="A9" s="6">
        <v>4</v>
      </c>
      <c r="B9" s="7" t="s">
        <v>230</v>
      </c>
      <c r="C9" s="8" t="s">
        <v>242</v>
      </c>
      <c r="D9" s="6" t="str">
        <f>VLOOKUP(C9,[1]花名册!$C$3:$G$58,2,FALSE)</f>
        <v>女</v>
      </c>
      <c r="E9" s="6" t="str">
        <f>VLOOKUP(C9,[1]花名册!$C$3:$G$58,3,FALSE)</f>
        <v>汉</v>
      </c>
      <c r="F9" s="6" t="str">
        <f>VLOOKUP(C9,[1]花名册!$C$3:$G$58,4,FALSE)</f>
        <v>652901199701185263</v>
      </c>
      <c r="G9" s="6" t="s">
        <v>243</v>
      </c>
      <c r="H9" s="6" t="s">
        <v>227</v>
      </c>
      <c r="I9" s="6">
        <v>5000</v>
      </c>
      <c r="J9" s="6">
        <v>5000</v>
      </c>
      <c r="K9" s="6">
        <v>5738</v>
      </c>
      <c r="L9" s="6">
        <v>6531</v>
      </c>
      <c r="M9" s="11">
        <f>I9*0.08</f>
        <v>400</v>
      </c>
      <c r="N9" s="11">
        <f t="shared" si="0"/>
        <v>400</v>
      </c>
      <c r="O9" s="11">
        <f t="shared" si="1"/>
        <v>0</v>
      </c>
      <c r="P9" s="11">
        <f>K9*0.02</f>
        <v>114.76</v>
      </c>
      <c r="Q9" s="6">
        <f t="shared" si="2"/>
        <v>130.62</v>
      </c>
      <c r="R9" s="6">
        <f t="shared" si="3"/>
        <v>15.86</v>
      </c>
      <c r="S9" s="11">
        <v>0</v>
      </c>
      <c r="T9" s="11">
        <f t="shared" si="4"/>
        <v>25</v>
      </c>
      <c r="U9" s="11">
        <f t="shared" si="5"/>
        <v>25</v>
      </c>
      <c r="V9" s="11">
        <f t="shared" si="6"/>
        <v>40.86</v>
      </c>
      <c r="W9" s="6">
        <v>6</v>
      </c>
      <c r="X9" s="11">
        <f t="shared" si="7"/>
        <v>245.16</v>
      </c>
    </row>
    <row r="10" s="1" customFormat="1" ht="23" customHeight="1" spans="1:24">
      <c r="A10" s="6">
        <v>5</v>
      </c>
      <c r="B10" s="7" t="s">
        <v>230</v>
      </c>
      <c r="C10" s="8" t="s">
        <v>244</v>
      </c>
      <c r="D10" s="6" t="str">
        <f>VLOOKUP(C10,[1]花名册!$C$3:$G$58,2,FALSE)</f>
        <v>女</v>
      </c>
      <c r="E10" s="6" t="str">
        <f>VLOOKUP(C10,[1]花名册!$C$3:$G$58,3,FALSE)</f>
        <v>汉</v>
      </c>
      <c r="F10" s="6" t="str">
        <f>VLOOKUP(C10,[1]花名册!$C$3:$G$58,4,FALSE)</f>
        <v>652325199310112081</v>
      </c>
      <c r="G10" s="6" t="s">
        <v>245</v>
      </c>
      <c r="H10" s="6" t="s">
        <v>227</v>
      </c>
      <c r="I10" s="6">
        <v>5000</v>
      </c>
      <c r="J10" s="6">
        <v>5000</v>
      </c>
      <c r="K10" s="6">
        <v>5738</v>
      </c>
      <c r="L10" s="6">
        <v>6531</v>
      </c>
      <c r="M10" s="11">
        <f t="shared" ref="M10:M24" si="8">I10*0.08</f>
        <v>400</v>
      </c>
      <c r="N10" s="11">
        <f t="shared" si="0"/>
        <v>400</v>
      </c>
      <c r="O10" s="11">
        <f t="shared" si="1"/>
        <v>0</v>
      </c>
      <c r="P10" s="11">
        <f t="shared" ref="P10:P24" si="9">K10*0.02</f>
        <v>114.76</v>
      </c>
      <c r="Q10" s="6">
        <f t="shared" si="2"/>
        <v>130.62</v>
      </c>
      <c r="R10" s="6">
        <f t="shared" si="3"/>
        <v>15.86</v>
      </c>
      <c r="S10" s="11">
        <v>0</v>
      </c>
      <c r="T10" s="11">
        <f t="shared" si="4"/>
        <v>25</v>
      </c>
      <c r="U10" s="11">
        <f t="shared" si="5"/>
        <v>25</v>
      </c>
      <c r="V10" s="11">
        <f t="shared" si="6"/>
        <v>40.86</v>
      </c>
      <c r="W10" s="6">
        <v>5</v>
      </c>
      <c r="X10" s="11">
        <f t="shared" si="7"/>
        <v>204.3</v>
      </c>
    </row>
    <row r="11" s="1" customFormat="1" ht="23" customHeight="1" spans="1:24">
      <c r="A11" s="6">
        <v>6</v>
      </c>
      <c r="B11" s="7" t="s">
        <v>230</v>
      </c>
      <c r="C11" s="8" t="s">
        <v>104</v>
      </c>
      <c r="D11" s="6" t="str">
        <f>VLOOKUP(C11,[1]花名册!$C$3:$G$58,2,FALSE)</f>
        <v>男</v>
      </c>
      <c r="E11" s="6" t="str">
        <f>VLOOKUP(C11,[1]花名册!$C$3:$G$58,3,FALSE)</f>
        <v>汉</v>
      </c>
      <c r="F11" s="6" t="str">
        <f>VLOOKUP(C11,[1]花名册!$C$3:$G$58,4,FALSE)</f>
        <v>421181199003110074</v>
      </c>
      <c r="G11" s="6" t="s">
        <v>245</v>
      </c>
      <c r="H11" s="6" t="s">
        <v>227</v>
      </c>
      <c r="I11" s="6">
        <v>5000</v>
      </c>
      <c r="J11" s="6">
        <v>5000</v>
      </c>
      <c r="K11" s="6">
        <v>5738</v>
      </c>
      <c r="L11" s="6">
        <v>6531</v>
      </c>
      <c r="M11" s="11">
        <f t="shared" si="8"/>
        <v>400</v>
      </c>
      <c r="N11" s="11">
        <f t="shared" si="0"/>
        <v>400</v>
      </c>
      <c r="O11" s="11">
        <f t="shared" si="1"/>
        <v>0</v>
      </c>
      <c r="P11" s="11">
        <f t="shared" si="9"/>
        <v>114.76</v>
      </c>
      <c r="Q11" s="6">
        <f t="shared" si="2"/>
        <v>130.62</v>
      </c>
      <c r="R11" s="6">
        <f t="shared" si="3"/>
        <v>15.86</v>
      </c>
      <c r="S11" s="11">
        <v>0</v>
      </c>
      <c r="T11" s="11">
        <f t="shared" si="4"/>
        <v>25</v>
      </c>
      <c r="U11" s="11">
        <f t="shared" si="5"/>
        <v>25</v>
      </c>
      <c r="V11" s="11">
        <f t="shared" si="6"/>
        <v>40.86</v>
      </c>
      <c r="W11" s="6">
        <v>5</v>
      </c>
      <c r="X11" s="11">
        <f t="shared" si="7"/>
        <v>204.3</v>
      </c>
    </row>
    <row r="12" s="1" customFormat="1" ht="23" customHeight="1" spans="1:24">
      <c r="A12" s="6">
        <v>7</v>
      </c>
      <c r="B12" s="7" t="s">
        <v>230</v>
      </c>
      <c r="C12" s="8" t="s">
        <v>106</v>
      </c>
      <c r="D12" s="6" t="str">
        <f>VLOOKUP(C12,[1]花名册!$C$3:$G$58,2,FALSE)</f>
        <v>男</v>
      </c>
      <c r="E12" s="6" t="str">
        <f>VLOOKUP(C12,[1]花名册!$C$3:$G$58,3,FALSE)</f>
        <v>回</v>
      </c>
      <c r="F12" s="6" t="str">
        <f>VLOOKUP(C12,[1]花名册!$C$3:$G$58,4,FALSE)</f>
        <v>632122199305036316</v>
      </c>
      <c r="G12" s="6" t="s">
        <v>245</v>
      </c>
      <c r="H12" s="6" t="s">
        <v>227</v>
      </c>
      <c r="I12" s="6">
        <v>5000</v>
      </c>
      <c r="J12" s="6">
        <v>5000</v>
      </c>
      <c r="K12" s="6">
        <v>5738</v>
      </c>
      <c r="L12" s="6">
        <v>6531</v>
      </c>
      <c r="M12" s="11">
        <f t="shared" si="8"/>
        <v>400</v>
      </c>
      <c r="N12" s="11">
        <f t="shared" si="0"/>
        <v>400</v>
      </c>
      <c r="O12" s="11">
        <f t="shared" si="1"/>
        <v>0</v>
      </c>
      <c r="P12" s="11">
        <f t="shared" si="9"/>
        <v>114.76</v>
      </c>
      <c r="Q12" s="6">
        <f t="shared" si="2"/>
        <v>130.62</v>
      </c>
      <c r="R12" s="6">
        <f t="shared" si="3"/>
        <v>15.86</v>
      </c>
      <c r="S12" s="11">
        <v>0</v>
      </c>
      <c r="T12" s="11">
        <f t="shared" si="4"/>
        <v>25</v>
      </c>
      <c r="U12" s="11">
        <f t="shared" si="5"/>
        <v>25</v>
      </c>
      <c r="V12" s="11">
        <f t="shared" si="6"/>
        <v>40.86</v>
      </c>
      <c r="W12" s="6">
        <v>5</v>
      </c>
      <c r="X12" s="11">
        <f t="shared" si="7"/>
        <v>204.3</v>
      </c>
    </row>
    <row r="13" s="1" customFormat="1" ht="23" customHeight="1" spans="1:24">
      <c r="A13" s="6">
        <v>8</v>
      </c>
      <c r="B13" s="7" t="s">
        <v>230</v>
      </c>
      <c r="C13" s="8" t="s">
        <v>108</v>
      </c>
      <c r="D13" s="6" t="str">
        <f>VLOOKUP(C13,[1]花名册!$C$3:$G$58,2,FALSE)</f>
        <v>男</v>
      </c>
      <c r="E13" s="6" t="str">
        <f>VLOOKUP(C13,[1]花名册!$C$3:$G$58,3,FALSE)</f>
        <v>汉</v>
      </c>
      <c r="F13" s="6" t="str">
        <f>VLOOKUP(C13,[1]花名册!$C$3:$G$58,4,FALSE)</f>
        <v>652301199804022536</v>
      </c>
      <c r="G13" s="6" t="s">
        <v>245</v>
      </c>
      <c r="H13" s="6" t="s">
        <v>227</v>
      </c>
      <c r="I13" s="6">
        <v>5000</v>
      </c>
      <c r="J13" s="6">
        <v>5000</v>
      </c>
      <c r="K13" s="6">
        <v>5738</v>
      </c>
      <c r="L13" s="6">
        <v>6531</v>
      </c>
      <c r="M13" s="11">
        <f t="shared" si="8"/>
        <v>400</v>
      </c>
      <c r="N13" s="11">
        <f t="shared" si="0"/>
        <v>400</v>
      </c>
      <c r="O13" s="11">
        <f t="shared" si="1"/>
        <v>0</v>
      </c>
      <c r="P13" s="11">
        <f t="shared" si="9"/>
        <v>114.76</v>
      </c>
      <c r="Q13" s="6">
        <f t="shared" si="2"/>
        <v>130.62</v>
      </c>
      <c r="R13" s="6">
        <f t="shared" si="3"/>
        <v>15.86</v>
      </c>
      <c r="S13" s="11">
        <v>0</v>
      </c>
      <c r="T13" s="11">
        <f t="shared" si="4"/>
        <v>25</v>
      </c>
      <c r="U13" s="11">
        <f t="shared" si="5"/>
        <v>25</v>
      </c>
      <c r="V13" s="11">
        <f t="shared" si="6"/>
        <v>40.86</v>
      </c>
      <c r="W13" s="6">
        <v>5</v>
      </c>
      <c r="X13" s="11">
        <f t="shared" si="7"/>
        <v>204.3</v>
      </c>
    </row>
    <row r="14" s="1" customFormat="1" ht="23" customHeight="1" spans="1:24">
      <c r="A14" s="6">
        <v>9</v>
      </c>
      <c r="B14" s="7" t="s">
        <v>230</v>
      </c>
      <c r="C14" s="8" t="s">
        <v>246</v>
      </c>
      <c r="D14" s="6" t="str">
        <f>VLOOKUP(C14,[1]花名册!$C$3:$G$58,2,FALSE)</f>
        <v>女</v>
      </c>
      <c r="E14" s="6" t="str">
        <f>VLOOKUP(C14,[1]花名册!$C$3:$G$58,3,FALSE)</f>
        <v>锡伯</v>
      </c>
      <c r="F14" s="6" t="str">
        <f>VLOOKUP(C14,[1]花名册!$C$3:$G$58,4,FALSE)</f>
        <v>654122199802153121</v>
      </c>
      <c r="G14" s="6" t="s">
        <v>247</v>
      </c>
      <c r="H14" s="6" t="s">
        <v>227</v>
      </c>
      <c r="I14" s="6">
        <v>5000</v>
      </c>
      <c r="J14" s="6">
        <v>5000</v>
      </c>
      <c r="K14" s="6">
        <v>5738</v>
      </c>
      <c r="L14" s="6">
        <v>6531</v>
      </c>
      <c r="M14" s="11">
        <f t="shared" si="8"/>
        <v>400</v>
      </c>
      <c r="N14" s="11">
        <f t="shared" si="0"/>
        <v>400</v>
      </c>
      <c r="O14" s="11">
        <f t="shared" si="1"/>
        <v>0</v>
      </c>
      <c r="P14" s="11">
        <f t="shared" si="9"/>
        <v>114.76</v>
      </c>
      <c r="Q14" s="6">
        <f t="shared" si="2"/>
        <v>130.62</v>
      </c>
      <c r="R14" s="6">
        <f t="shared" si="3"/>
        <v>15.86</v>
      </c>
      <c r="S14" s="11">
        <v>0</v>
      </c>
      <c r="T14" s="11">
        <f t="shared" si="4"/>
        <v>25</v>
      </c>
      <c r="U14" s="11">
        <f t="shared" si="5"/>
        <v>25</v>
      </c>
      <c r="V14" s="11">
        <f t="shared" si="6"/>
        <v>40.86</v>
      </c>
      <c r="W14" s="6">
        <v>4</v>
      </c>
      <c r="X14" s="11">
        <f t="shared" si="7"/>
        <v>163.44</v>
      </c>
    </row>
    <row r="15" s="1" customFormat="1" ht="23" customHeight="1" spans="1:24">
      <c r="A15" s="6">
        <v>10</v>
      </c>
      <c r="B15" s="7" t="s">
        <v>230</v>
      </c>
      <c r="C15" s="8" t="s">
        <v>110</v>
      </c>
      <c r="D15" s="6" t="str">
        <f>VLOOKUP(C15,[1]花名册!$C$3:$G$58,2,FALSE)</f>
        <v>男</v>
      </c>
      <c r="E15" s="6" t="str">
        <f>VLOOKUP(C15,[1]花名册!$C$3:$G$58,3,FALSE)</f>
        <v>汉</v>
      </c>
      <c r="F15" s="6" t="str">
        <f>VLOOKUP(C15,[1]花名册!$C$3:$G$58,4,FALSE)</f>
        <v>622301199309258773</v>
      </c>
      <c r="G15" s="6" t="s">
        <v>247</v>
      </c>
      <c r="H15" s="6" t="s">
        <v>227</v>
      </c>
      <c r="I15" s="6">
        <v>5000</v>
      </c>
      <c r="J15" s="6">
        <v>5000</v>
      </c>
      <c r="K15" s="6">
        <v>5738</v>
      </c>
      <c r="L15" s="6">
        <v>6531</v>
      </c>
      <c r="M15" s="11">
        <f t="shared" si="8"/>
        <v>400</v>
      </c>
      <c r="N15" s="11">
        <f t="shared" si="0"/>
        <v>400</v>
      </c>
      <c r="O15" s="11">
        <f t="shared" si="1"/>
        <v>0</v>
      </c>
      <c r="P15" s="11">
        <f t="shared" si="9"/>
        <v>114.76</v>
      </c>
      <c r="Q15" s="6">
        <f t="shared" si="2"/>
        <v>130.62</v>
      </c>
      <c r="R15" s="6">
        <f t="shared" si="3"/>
        <v>15.86</v>
      </c>
      <c r="S15" s="11">
        <v>0</v>
      </c>
      <c r="T15" s="11">
        <f t="shared" si="4"/>
        <v>25</v>
      </c>
      <c r="U15" s="11">
        <f t="shared" si="5"/>
        <v>25</v>
      </c>
      <c r="V15" s="11">
        <f t="shared" si="6"/>
        <v>40.86</v>
      </c>
      <c r="W15" s="6">
        <v>4</v>
      </c>
      <c r="X15" s="11">
        <f t="shared" si="7"/>
        <v>163.44</v>
      </c>
    </row>
    <row r="16" s="1" customFormat="1" ht="23" customHeight="1" spans="1:24">
      <c r="A16" s="6">
        <v>11</v>
      </c>
      <c r="B16" s="7" t="s">
        <v>230</v>
      </c>
      <c r="C16" s="8" t="s">
        <v>112</v>
      </c>
      <c r="D16" s="6" t="str">
        <f>VLOOKUP(C16,[1]花名册!$C$3:$G$58,2,FALSE)</f>
        <v>女</v>
      </c>
      <c r="E16" s="6" t="str">
        <f>VLOOKUP(C16,[1]花名册!$C$3:$G$58,3,FALSE)</f>
        <v>维</v>
      </c>
      <c r="F16" s="6" t="str">
        <f>VLOOKUP(C16,[1]花名册!$C$3:$G$58,4,FALSE)</f>
        <v>654121199707242322</v>
      </c>
      <c r="G16" s="6" t="s">
        <v>247</v>
      </c>
      <c r="H16" s="6" t="s">
        <v>227</v>
      </c>
      <c r="I16" s="6">
        <v>5000</v>
      </c>
      <c r="J16" s="6">
        <v>5000</v>
      </c>
      <c r="K16" s="6">
        <v>5738</v>
      </c>
      <c r="L16" s="6">
        <v>6531</v>
      </c>
      <c r="M16" s="11">
        <f t="shared" si="8"/>
        <v>400</v>
      </c>
      <c r="N16" s="11">
        <f t="shared" si="0"/>
        <v>400</v>
      </c>
      <c r="O16" s="11">
        <f t="shared" si="1"/>
        <v>0</v>
      </c>
      <c r="P16" s="11">
        <f t="shared" si="9"/>
        <v>114.76</v>
      </c>
      <c r="Q16" s="6">
        <f t="shared" si="2"/>
        <v>130.62</v>
      </c>
      <c r="R16" s="6">
        <f t="shared" si="3"/>
        <v>15.86</v>
      </c>
      <c r="S16" s="11">
        <v>0</v>
      </c>
      <c r="T16" s="11">
        <f t="shared" si="4"/>
        <v>25</v>
      </c>
      <c r="U16" s="11">
        <f t="shared" si="5"/>
        <v>25</v>
      </c>
      <c r="V16" s="11">
        <f t="shared" si="6"/>
        <v>40.86</v>
      </c>
      <c r="W16" s="6">
        <v>4</v>
      </c>
      <c r="X16" s="11">
        <f t="shared" si="7"/>
        <v>163.44</v>
      </c>
    </row>
    <row r="17" s="1" customFormat="1" ht="23" customHeight="1" spans="1:24">
      <c r="A17" s="6">
        <v>12</v>
      </c>
      <c r="B17" s="7" t="s">
        <v>230</v>
      </c>
      <c r="C17" s="8" t="s">
        <v>114</v>
      </c>
      <c r="D17" s="6" t="str">
        <f>VLOOKUP(C17,[1]花名册!$C$3:$G$58,2,FALSE)</f>
        <v>男</v>
      </c>
      <c r="E17" s="6" t="str">
        <f>VLOOKUP(C17,[1]花名册!$C$3:$G$58,3,FALSE)</f>
        <v>哈</v>
      </c>
      <c r="F17" s="6" t="str">
        <f>VLOOKUP(C17,[1]花名册!$C$3:$G$58,4,FALSE)</f>
        <v>650121199808142837</v>
      </c>
      <c r="G17" s="6" t="s">
        <v>247</v>
      </c>
      <c r="H17" s="6" t="s">
        <v>227</v>
      </c>
      <c r="I17" s="6">
        <v>5000</v>
      </c>
      <c r="J17" s="6">
        <v>5000</v>
      </c>
      <c r="K17" s="6">
        <v>5738</v>
      </c>
      <c r="L17" s="6">
        <v>6531</v>
      </c>
      <c r="M17" s="11">
        <f t="shared" si="8"/>
        <v>400</v>
      </c>
      <c r="N17" s="11">
        <f t="shared" si="0"/>
        <v>400</v>
      </c>
      <c r="O17" s="11">
        <f t="shared" si="1"/>
        <v>0</v>
      </c>
      <c r="P17" s="11">
        <f t="shared" si="9"/>
        <v>114.76</v>
      </c>
      <c r="Q17" s="6">
        <f t="shared" si="2"/>
        <v>130.62</v>
      </c>
      <c r="R17" s="6">
        <f t="shared" si="3"/>
        <v>15.86</v>
      </c>
      <c r="S17" s="11">
        <v>0</v>
      </c>
      <c r="T17" s="11">
        <f t="shared" si="4"/>
        <v>25</v>
      </c>
      <c r="U17" s="11">
        <f t="shared" si="5"/>
        <v>25</v>
      </c>
      <c r="V17" s="11">
        <f t="shared" si="6"/>
        <v>40.86</v>
      </c>
      <c r="W17" s="6">
        <v>4</v>
      </c>
      <c r="X17" s="11">
        <f t="shared" si="7"/>
        <v>163.44</v>
      </c>
    </row>
    <row r="18" s="1" customFormat="1" ht="23" customHeight="1" spans="1:24">
      <c r="A18" s="6">
        <v>13</v>
      </c>
      <c r="B18" s="7" t="s">
        <v>230</v>
      </c>
      <c r="C18" s="8" t="s">
        <v>116</v>
      </c>
      <c r="D18" s="6" t="str">
        <f>VLOOKUP(C18,[1]花名册!$C$3:$G$58,2,FALSE)</f>
        <v>女</v>
      </c>
      <c r="E18" s="6" t="str">
        <f>VLOOKUP(C18,[1]花名册!$C$3:$G$58,3,FALSE)</f>
        <v>哈</v>
      </c>
      <c r="F18" s="6" t="str">
        <f>VLOOKUP(C18,[1]花名册!$C$3:$G$58,4,FALSE)</f>
        <v>654326199812202528</v>
      </c>
      <c r="G18" s="6" t="s">
        <v>247</v>
      </c>
      <c r="H18" s="6" t="s">
        <v>227</v>
      </c>
      <c r="I18" s="6">
        <v>5000</v>
      </c>
      <c r="J18" s="6">
        <v>5000</v>
      </c>
      <c r="K18" s="6">
        <v>5738</v>
      </c>
      <c r="L18" s="6">
        <v>6531</v>
      </c>
      <c r="M18" s="11">
        <f t="shared" si="8"/>
        <v>400</v>
      </c>
      <c r="N18" s="11">
        <f t="shared" si="0"/>
        <v>400</v>
      </c>
      <c r="O18" s="11">
        <f t="shared" si="1"/>
        <v>0</v>
      </c>
      <c r="P18" s="11">
        <f t="shared" si="9"/>
        <v>114.76</v>
      </c>
      <c r="Q18" s="6">
        <f t="shared" si="2"/>
        <v>130.62</v>
      </c>
      <c r="R18" s="6">
        <f t="shared" si="3"/>
        <v>15.86</v>
      </c>
      <c r="S18" s="11">
        <v>0</v>
      </c>
      <c r="T18" s="11">
        <f t="shared" si="4"/>
        <v>25</v>
      </c>
      <c r="U18" s="11">
        <f t="shared" si="5"/>
        <v>25</v>
      </c>
      <c r="V18" s="11">
        <f t="shared" si="6"/>
        <v>40.86</v>
      </c>
      <c r="W18" s="6">
        <v>4</v>
      </c>
      <c r="X18" s="11">
        <f t="shared" si="7"/>
        <v>163.44</v>
      </c>
    </row>
    <row r="19" s="1" customFormat="1" ht="23" customHeight="1" spans="1:24">
      <c r="A19" s="6">
        <v>14</v>
      </c>
      <c r="B19" s="7" t="s">
        <v>230</v>
      </c>
      <c r="C19" s="9" t="s">
        <v>248</v>
      </c>
      <c r="D19" s="6" t="str">
        <f>VLOOKUP(C19,[1]花名册!$C$3:$G$58,2,FALSE)</f>
        <v>男</v>
      </c>
      <c r="E19" s="6" t="s">
        <v>234</v>
      </c>
      <c r="F19" s="6" t="str">
        <f>VLOOKUP(C19,[1]花名册!$C$3:$G$58,4,FALSE)</f>
        <v>650106199410251618</v>
      </c>
      <c r="G19" s="6" t="s">
        <v>249</v>
      </c>
      <c r="H19" s="6" t="s">
        <v>227</v>
      </c>
      <c r="I19" s="6">
        <v>5000</v>
      </c>
      <c r="J19" s="6">
        <v>5000</v>
      </c>
      <c r="K19" s="6">
        <v>5738</v>
      </c>
      <c r="L19" s="6">
        <v>6531</v>
      </c>
      <c r="M19" s="11">
        <f t="shared" si="8"/>
        <v>400</v>
      </c>
      <c r="N19" s="11">
        <f t="shared" si="0"/>
        <v>400</v>
      </c>
      <c r="O19" s="11">
        <f t="shared" si="1"/>
        <v>0</v>
      </c>
      <c r="P19" s="11">
        <f t="shared" si="9"/>
        <v>114.76</v>
      </c>
      <c r="Q19" s="6">
        <f t="shared" si="2"/>
        <v>130.62</v>
      </c>
      <c r="R19" s="6">
        <f t="shared" si="3"/>
        <v>15.86</v>
      </c>
      <c r="S19" s="11">
        <v>0</v>
      </c>
      <c r="T19" s="11">
        <f t="shared" si="4"/>
        <v>25</v>
      </c>
      <c r="U19" s="11">
        <f t="shared" si="5"/>
        <v>25</v>
      </c>
      <c r="V19" s="11">
        <f t="shared" si="6"/>
        <v>40.86</v>
      </c>
      <c r="W19" s="6">
        <v>3</v>
      </c>
      <c r="X19" s="11">
        <f t="shared" si="7"/>
        <v>122.58</v>
      </c>
    </row>
    <row r="20" s="1" customFormat="1" ht="23" customHeight="1" spans="1:24">
      <c r="A20" s="6">
        <v>15</v>
      </c>
      <c r="B20" s="7" t="s">
        <v>230</v>
      </c>
      <c r="C20" s="9" t="s">
        <v>118</v>
      </c>
      <c r="D20" s="6" t="str">
        <f>VLOOKUP(C20,[1]花名册!$C$3:$G$58,2,FALSE)</f>
        <v>女</v>
      </c>
      <c r="E20" s="6" t="s">
        <v>234</v>
      </c>
      <c r="F20" s="6" t="str">
        <f>VLOOKUP(C20,[1]花名册!$C$3:$G$58,4,FALSE)</f>
        <v>412726199507107941</v>
      </c>
      <c r="G20" s="6" t="s">
        <v>249</v>
      </c>
      <c r="H20" s="6" t="s">
        <v>227</v>
      </c>
      <c r="I20" s="6">
        <v>5000</v>
      </c>
      <c r="J20" s="6">
        <v>5000</v>
      </c>
      <c r="K20" s="6">
        <v>5738</v>
      </c>
      <c r="L20" s="6">
        <v>6531</v>
      </c>
      <c r="M20" s="11">
        <f t="shared" si="8"/>
        <v>400</v>
      </c>
      <c r="N20" s="11">
        <f t="shared" si="0"/>
        <v>400</v>
      </c>
      <c r="O20" s="11">
        <f t="shared" si="1"/>
        <v>0</v>
      </c>
      <c r="P20" s="11">
        <f t="shared" si="9"/>
        <v>114.76</v>
      </c>
      <c r="Q20" s="6">
        <f t="shared" si="2"/>
        <v>130.62</v>
      </c>
      <c r="R20" s="6">
        <f t="shared" si="3"/>
        <v>15.86</v>
      </c>
      <c r="S20" s="11">
        <v>0</v>
      </c>
      <c r="T20" s="11">
        <f t="shared" si="4"/>
        <v>25</v>
      </c>
      <c r="U20" s="11">
        <f t="shared" si="5"/>
        <v>25</v>
      </c>
      <c r="V20" s="11">
        <f t="shared" si="6"/>
        <v>40.86</v>
      </c>
      <c r="W20" s="6">
        <v>3</v>
      </c>
      <c r="X20" s="11">
        <f t="shared" si="7"/>
        <v>122.58</v>
      </c>
    </row>
    <row r="21" s="1" customFormat="1" ht="23" customHeight="1" spans="1:24">
      <c r="A21" s="6">
        <v>16</v>
      </c>
      <c r="B21" s="7" t="s">
        <v>230</v>
      </c>
      <c r="C21" s="9" t="s">
        <v>120</v>
      </c>
      <c r="D21" s="6" t="str">
        <f>VLOOKUP(C21,[1]花名册!$C$3:$G$58,2,FALSE)</f>
        <v>女</v>
      </c>
      <c r="E21" s="6" t="s">
        <v>234</v>
      </c>
      <c r="F21" s="6" t="str">
        <f>VLOOKUP(C21,[1]花名册!$C$3:$G$58,4,FALSE)</f>
        <v>62272519950410326X</v>
      </c>
      <c r="G21" s="6" t="s">
        <v>249</v>
      </c>
      <c r="H21" s="6" t="s">
        <v>227</v>
      </c>
      <c r="I21" s="6">
        <v>5000</v>
      </c>
      <c r="J21" s="6">
        <v>5000</v>
      </c>
      <c r="K21" s="6">
        <v>5738</v>
      </c>
      <c r="L21" s="6">
        <v>6531</v>
      </c>
      <c r="M21" s="11">
        <f t="shared" si="8"/>
        <v>400</v>
      </c>
      <c r="N21" s="11">
        <f t="shared" si="0"/>
        <v>400</v>
      </c>
      <c r="O21" s="11">
        <f t="shared" si="1"/>
        <v>0</v>
      </c>
      <c r="P21" s="11">
        <f t="shared" si="9"/>
        <v>114.76</v>
      </c>
      <c r="Q21" s="6">
        <f t="shared" si="2"/>
        <v>130.62</v>
      </c>
      <c r="R21" s="6">
        <f t="shared" si="3"/>
        <v>15.86</v>
      </c>
      <c r="S21" s="11">
        <v>0</v>
      </c>
      <c r="T21" s="11">
        <f t="shared" si="4"/>
        <v>25</v>
      </c>
      <c r="U21" s="11">
        <f t="shared" si="5"/>
        <v>25</v>
      </c>
      <c r="V21" s="11">
        <f t="shared" si="6"/>
        <v>40.86</v>
      </c>
      <c r="W21" s="6">
        <v>3</v>
      </c>
      <c r="X21" s="11">
        <f t="shared" si="7"/>
        <v>122.58</v>
      </c>
    </row>
    <row r="22" s="1" customFormat="1" ht="23" customHeight="1" spans="1:24">
      <c r="A22" s="6">
        <v>17</v>
      </c>
      <c r="B22" s="7" t="s">
        <v>230</v>
      </c>
      <c r="C22" s="8" t="s">
        <v>122</v>
      </c>
      <c r="D22" s="6" t="str">
        <f>VLOOKUP(C22,[1]花名册!$C$3:$G$58,2,FALSE)</f>
        <v>男</v>
      </c>
      <c r="E22" s="6" t="s">
        <v>234</v>
      </c>
      <c r="F22" s="6" t="str">
        <f>VLOOKUP(C22,[1]花名册!$C$3:$G$58,4,FALSE)</f>
        <v>654201199812074412</v>
      </c>
      <c r="G22" s="6" t="s">
        <v>250</v>
      </c>
      <c r="H22" s="6" t="s">
        <v>227</v>
      </c>
      <c r="I22" s="6">
        <v>5000</v>
      </c>
      <c r="J22" s="6">
        <v>5000</v>
      </c>
      <c r="K22" s="6">
        <v>5738</v>
      </c>
      <c r="L22" s="6">
        <v>6531</v>
      </c>
      <c r="M22" s="11">
        <f t="shared" si="8"/>
        <v>400</v>
      </c>
      <c r="N22" s="11">
        <f t="shared" si="0"/>
        <v>400</v>
      </c>
      <c r="O22" s="11">
        <f t="shared" si="1"/>
        <v>0</v>
      </c>
      <c r="P22" s="11">
        <f t="shared" si="9"/>
        <v>114.76</v>
      </c>
      <c r="Q22" s="6">
        <f t="shared" si="2"/>
        <v>130.62</v>
      </c>
      <c r="R22" s="6">
        <f t="shared" si="3"/>
        <v>15.86</v>
      </c>
      <c r="S22" s="11">
        <v>0</v>
      </c>
      <c r="T22" s="11">
        <f t="shared" si="4"/>
        <v>25</v>
      </c>
      <c r="U22" s="11">
        <f t="shared" si="5"/>
        <v>25</v>
      </c>
      <c r="V22" s="11">
        <f t="shared" si="6"/>
        <v>40.86</v>
      </c>
      <c r="W22" s="6">
        <v>2</v>
      </c>
      <c r="X22" s="11">
        <f t="shared" si="7"/>
        <v>81.72</v>
      </c>
    </row>
    <row r="23" s="1" customFormat="1" ht="23" customHeight="1" spans="1:24">
      <c r="A23" s="6">
        <v>18</v>
      </c>
      <c r="B23" s="7" t="s">
        <v>230</v>
      </c>
      <c r="C23" s="8" t="s">
        <v>124</v>
      </c>
      <c r="D23" s="6" t="str">
        <f>VLOOKUP(C23,[1]花名册!$C$3:$G$58,2,FALSE)</f>
        <v>男</v>
      </c>
      <c r="E23" s="6" t="s">
        <v>234</v>
      </c>
      <c r="F23" s="6" t="str">
        <f>VLOOKUP(C23,[1]花名册!$C$3:$G$58,4,FALSE)</f>
        <v>652325199509153614</v>
      </c>
      <c r="G23" s="6" t="s">
        <v>250</v>
      </c>
      <c r="H23" s="6" t="s">
        <v>227</v>
      </c>
      <c r="I23" s="6">
        <v>5000</v>
      </c>
      <c r="J23" s="6">
        <v>5000</v>
      </c>
      <c r="K23" s="6">
        <v>5738</v>
      </c>
      <c r="L23" s="6">
        <v>6531</v>
      </c>
      <c r="M23" s="11">
        <f t="shared" si="8"/>
        <v>400</v>
      </c>
      <c r="N23" s="11">
        <f t="shared" si="0"/>
        <v>400</v>
      </c>
      <c r="O23" s="11">
        <f t="shared" si="1"/>
        <v>0</v>
      </c>
      <c r="P23" s="11">
        <f t="shared" si="9"/>
        <v>114.76</v>
      </c>
      <c r="Q23" s="6">
        <f t="shared" si="2"/>
        <v>130.62</v>
      </c>
      <c r="R23" s="6">
        <f t="shared" si="3"/>
        <v>15.86</v>
      </c>
      <c r="S23" s="11">
        <v>0</v>
      </c>
      <c r="T23" s="11">
        <f t="shared" si="4"/>
        <v>25</v>
      </c>
      <c r="U23" s="11">
        <f t="shared" si="5"/>
        <v>25</v>
      </c>
      <c r="V23" s="11">
        <f t="shared" si="6"/>
        <v>40.86</v>
      </c>
      <c r="W23" s="6">
        <v>2</v>
      </c>
      <c r="X23" s="11">
        <f t="shared" si="7"/>
        <v>81.72</v>
      </c>
    </row>
    <row r="24" s="1" customFormat="1" ht="23" customHeight="1" spans="1:24">
      <c r="A24" s="6">
        <v>19</v>
      </c>
      <c r="B24" s="7" t="s">
        <v>230</v>
      </c>
      <c r="C24" s="8" t="s">
        <v>126</v>
      </c>
      <c r="D24" s="6" t="str">
        <f>VLOOKUP(C24,[1]花名册!$C$3:$G$58,2,FALSE)</f>
        <v>男</v>
      </c>
      <c r="E24" s="6" t="s">
        <v>234</v>
      </c>
      <c r="F24" s="6" t="str">
        <f>VLOOKUP(C24,[1]花名册!$C$3:$G$58,4,FALSE)</f>
        <v>653130199703212711</v>
      </c>
      <c r="G24" s="6" t="s">
        <v>250</v>
      </c>
      <c r="H24" s="6" t="s">
        <v>227</v>
      </c>
      <c r="I24" s="6">
        <v>5000</v>
      </c>
      <c r="J24" s="6">
        <v>5000</v>
      </c>
      <c r="K24" s="6">
        <v>5738</v>
      </c>
      <c r="L24" s="6">
        <v>6531</v>
      </c>
      <c r="M24" s="11">
        <f t="shared" si="8"/>
        <v>400</v>
      </c>
      <c r="N24" s="11">
        <f t="shared" si="0"/>
        <v>400</v>
      </c>
      <c r="O24" s="11">
        <f t="shared" si="1"/>
        <v>0</v>
      </c>
      <c r="P24" s="11">
        <f t="shared" si="9"/>
        <v>114.76</v>
      </c>
      <c r="Q24" s="6">
        <f t="shared" si="2"/>
        <v>130.62</v>
      </c>
      <c r="R24" s="6">
        <f t="shared" si="3"/>
        <v>15.86</v>
      </c>
      <c r="S24" s="11">
        <v>0</v>
      </c>
      <c r="T24" s="11">
        <f t="shared" si="4"/>
        <v>25</v>
      </c>
      <c r="U24" s="11">
        <f t="shared" si="5"/>
        <v>25</v>
      </c>
      <c r="V24" s="11">
        <f t="shared" si="6"/>
        <v>40.86</v>
      </c>
      <c r="W24" s="6">
        <v>2</v>
      </c>
      <c r="X24" s="11">
        <f t="shared" si="7"/>
        <v>81.72</v>
      </c>
    </row>
    <row r="25" s="1" customFormat="1" ht="23" customHeight="1" spans="1:24">
      <c r="A25" s="6">
        <v>20</v>
      </c>
      <c r="B25" s="7" t="s">
        <v>251</v>
      </c>
      <c r="C25" s="8" t="s">
        <v>258</v>
      </c>
      <c r="D25" s="6" t="str">
        <f>VLOOKUP(C25,[1]花名册!$C$3:$G$58,2,FALSE)</f>
        <v>女</v>
      </c>
      <c r="E25" s="6" t="str">
        <f>VLOOKUP(C25,[1]花名册!$C$3:$G$58,3,FALSE)</f>
        <v>汉族</v>
      </c>
      <c r="F25" s="6" t="str">
        <f>VLOOKUP(C25,[1]花名册!$C$3:$G$58,4,FALSE)</f>
        <v>650103199411035547</v>
      </c>
      <c r="G25" s="6" t="s">
        <v>226</v>
      </c>
      <c r="H25" s="6" t="s">
        <v>254</v>
      </c>
      <c r="I25" s="6">
        <v>5647</v>
      </c>
      <c r="J25" s="6">
        <v>5647</v>
      </c>
      <c r="K25" s="6">
        <v>5738</v>
      </c>
      <c r="L25" s="6">
        <v>6531</v>
      </c>
      <c r="M25" s="11">
        <v>0</v>
      </c>
      <c r="N25" s="11">
        <f t="shared" si="0"/>
        <v>451.76</v>
      </c>
      <c r="O25" s="11">
        <f t="shared" si="1"/>
        <v>451.76</v>
      </c>
      <c r="P25" s="11">
        <v>0</v>
      </c>
      <c r="Q25" s="6">
        <f t="shared" si="2"/>
        <v>130.62</v>
      </c>
      <c r="R25" s="6">
        <f t="shared" si="3"/>
        <v>130.62</v>
      </c>
      <c r="S25" s="11">
        <v>0</v>
      </c>
      <c r="T25" s="11">
        <f t="shared" si="4"/>
        <v>28.24</v>
      </c>
      <c r="U25" s="11">
        <f t="shared" si="5"/>
        <v>28.24</v>
      </c>
      <c r="V25" s="11">
        <f t="shared" si="6"/>
        <v>610.62</v>
      </c>
      <c r="W25" s="14">
        <v>11</v>
      </c>
      <c r="X25" s="11">
        <f t="shared" si="7"/>
        <v>6716.82</v>
      </c>
    </row>
    <row r="26" s="1" customFormat="1" ht="23" customHeight="1" spans="1:24">
      <c r="A26" s="6">
        <v>21</v>
      </c>
      <c r="B26" s="7" t="s">
        <v>251</v>
      </c>
      <c r="C26" s="8" t="s">
        <v>260</v>
      </c>
      <c r="D26" s="6" t="str">
        <f>VLOOKUP(C26,[1]花名册!$C$3:$G$58,2,FALSE)</f>
        <v>女</v>
      </c>
      <c r="E26" s="6" t="str">
        <f>VLOOKUP(C26,[1]花名册!$C$3:$G$58,3,FALSE)</f>
        <v>汉族</v>
      </c>
      <c r="F26" s="6" t="str">
        <f>VLOOKUP(C26,[1]花名册!$C$3:$G$58,4,FALSE)</f>
        <v>653201199510011087</v>
      </c>
      <c r="G26" s="6" t="s">
        <v>226</v>
      </c>
      <c r="H26" s="6" t="s">
        <v>254</v>
      </c>
      <c r="I26" s="6">
        <v>5493</v>
      </c>
      <c r="J26" s="6">
        <v>5493</v>
      </c>
      <c r="K26" s="6">
        <v>5738</v>
      </c>
      <c r="L26" s="6">
        <v>6531</v>
      </c>
      <c r="M26" s="11">
        <v>0</v>
      </c>
      <c r="N26" s="11">
        <f t="shared" si="0"/>
        <v>439.44</v>
      </c>
      <c r="O26" s="11">
        <f t="shared" si="1"/>
        <v>439.44</v>
      </c>
      <c r="P26" s="11">
        <v>0</v>
      </c>
      <c r="Q26" s="6">
        <f t="shared" si="2"/>
        <v>130.62</v>
      </c>
      <c r="R26" s="6">
        <f t="shared" si="3"/>
        <v>130.62</v>
      </c>
      <c r="S26" s="11">
        <v>0</v>
      </c>
      <c r="T26" s="11">
        <f t="shared" si="4"/>
        <v>27.47</v>
      </c>
      <c r="U26" s="11">
        <f t="shared" si="5"/>
        <v>27.47</v>
      </c>
      <c r="V26" s="11">
        <f t="shared" si="6"/>
        <v>597.53</v>
      </c>
      <c r="W26" s="14">
        <v>11</v>
      </c>
      <c r="X26" s="11">
        <f t="shared" si="7"/>
        <v>6572.83</v>
      </c>
    </row>
    <row r="27" s="1" customFormat="1" ht="23" customHeight="1" spans="1:24">
      <c r="A27" s="6">
        <v>22</v>
      </c>
      <c r="B27" s="7" t="s">
        <v>251</v>
      </c>
      <c r="C27" s="8" t="s">
        <v>262</v>
      </c>
      <c r="D27" s="6" t="str">
        <f>VLOOKUP(C27,[1]花名册!$C$3:$G$58,2,FALSE)</f>
        <v>女</v>
      </c>
      <c r="E27" s="6" t="str">
        <f>VLOOKUP(C27,[1]花名册!$C$3:$G$58,3,FALSE)</f>
        <v>汉族</v>
      </c>
      <c r="F27" s="6" t="str">
        <f>VLOOKUP(C27,[1]花名册!$C$3:$G$58,4,FALSE)</f>
        <v>411627199603256429</v>
      </c>
      <c r="G27" s="6" t="s">
        <v>226</v>
      </c>
      <c r="H27" s="6" t="s">
        <v>254</v>
      </c>
      <c r="I27" s="6">
        <v>5931</v>
      </c>
      <c r="J27" s="6">
        <v>5931</v>
      </c>
      <c r="K27" s="6">
        <v>5931</v>
      </c>
      <c r="L27" s="6">
        <v>6531</v>
      </c>
      <c r="M27" s="11">
        <v>0</v>
      </c>
      <c r="N27" s="11">
        <f t="shared" si="0"/>
        <v>474.48</v>
      </c>
      <c r="O27" s="11">
        <f t="shared" si="1"/>
        <v>474.48</v>
      </c>
      <c r="P27" s="11">
        <v>0</v>
      </c>
      <c r="Q27" s="6">
        <f t="shared" si="2"/>
        <v>130.62</v>
      </c>
      <c r="R27" s="6">
        <f t="shared" si="3"/>
        <v>130.62</v>
      </c>
      <c r="S27" s="11">
        <v>0</v>
      </c>
      <c r="T27" s="11">
        <f t="shared" si="4"/>
        <v>29.66</v>
      </c>
      <c r="U27" s="11">
        <f t="shared" si="5"/>
        <v>29.66</v>
      </c>
      <c r="V27" s="11">
        <f t="shared" si="6"/>
        <v>634.76</v>
      </c>
      <c r="W27" s="14">
        <v>11</v>
      </c>
      <c r="X27" s="11">
        <f t="shared" si="7"/>
        <v>6982.36</v>
      </c>
    </row>
    <row r="28" s="1" customFormat="1" ht="23" customHeight="1" spans="1:24">
      <c r="A28" s="6">
        <v>23</v>
      </c>
      <c r="B28" s="7" t="s">
        <v>251</v>
      </c>
      <c r="C28" s="8" t="s">
        <v>264</v>
      </c>
      <c r="D28" s="6" t="str">
        <f>VLOOKUP(C28,[1]花名册!$C$3:$G$58,2,FALSE)</f>
        <v>女</v>
      </c>
      <c r="E28" s="6" t="str">
        <f>VLOOKUP(C28,[1]花名册!$C$3:$G$58,3,FALSE)</f>
        <v>汉族</v>
      </c>
      <c r="F28" s="6" t="str">
        <f>VLOOKUP(C28,[1]花名册!$C$3:$G$58,4,FALSE)</f>
        <v>65282219960809112X</v>
      </c>
      <c r="G28" s="6" t="s">
        <v>226</v>
      </c>
      <c r="H28" s="6" t="s">
        <v>254</v>
      </c>
      <c r="I28" s="6">
        <v>5575</v>
      </c>
      <c r="J28" s="6">
        <v>5575</v>
      </c>
      <c r="K28" s="6">
        <v>5738</v>
      </c>
      <c r="L28" s="6">
        <v>6531</v>
      </c>
      <c r="M28" s="11">
        <v>0</v>
      </c>
      <c r="N28" s="11">
        <f t="shared" si="0"/>
        <v>446</v>
      </c>
      <c r="O28" s="11">
        <f t="shared" si="1"/>
        <v>446</v>
      </c>
      <c r="P28" s="11">
        <v>0</v>
      </c>
      <c r="Q28" s="6">
        <f t="shared" si="2"/>
        <v>130.62</v>
      </c>
      <c r="R28" s="6">
        <f t="shared" si="3"/>
        <v>130.62</v>
      </c>
      <c r="S28" s="11">
        <v>0</v>
      </c>
      <c r="T28" s="11">
        <f t="shared" si="4"/>
        <v>27.88</v>
      </c>
      <c r="U28" s="11">
        <f t="shared" si="5"/>
        <v>27.88</v>
      </c>
      <c r="V28" s="11">
        <f t="shared" si="6"/>
        <v>604.5</v>
      </c>
      <c r="W28" s="14">
        <v>11</v>
      </c>
      <c r="X28" s="11">
        <f t="shared" si="7"/>
        <v>6649.5</v>
      </c>
    </row>
    <row r="29" s="1" customFormat="1" ht="23" customHeight="1" spans="1:24">
      <c r="A29" s="6">
        <v>24</v>
      </c>
      <c r="B29" s="7" t="s">
        <v>251</v>
      </c>
      <c r="C29" s="8" t="s">
        <v>266</v>
      </c>
      <c r="D29" s="6" t="str">
        <f>VLOOKUP(C29,[1]花名册!$C$3:$G$58,2,FALSE)</f>
        <v>女</v>
      </c>
      <c r="E29" s="6" t="str">
        <f>VLOOKUP(C29,[1]花名册!$C$3:$G$58,3,FALSE)</f>
        <v>汉族</v>
      </c>
      <c r="F29" s="6" t="str">
        <f>VLOOKUP(C29,[1]花名册!$C$3:$G$58,4,FALSE)</f>
        <v>650103199702261827</v>
      </c>
      <c r="G29" s="6" t="s">
        <v>226</v>
      </c>
      <c r="H29" s="6" t="s">
        <v>254</v>
      </c>
      <c r="I29" s="6">
        <v>6032</v>
      </c>
      <c r="J29" s="6">
        <v>6032</v>
      </c>
      <c r="K29" s="6">
        <v>6032</v>
      </c>
      <c r="L29" s="6">
        <v>6531</v>
      </c>
      <c r="M29" s="11">
        <v>0</v>
      </c>
      <c r="N29" s="11">
        <f t="shared" si="0"/>
        <v>482.56</v>
      </c>
      <c r="O29" s="11">
        <f t="shared" si="1"/>
        <v>482.56</v>
      </c>
      <c r="P29" s="11">
        <v>0</v>
      </c>
      <c r="Q29" s="6">
        <f t="shared" si="2"/>
        <v>130.62</v>
      </c>
      <c r="R29" s="6">
        <f t="shared" si="3"/>
        <v>130.62</v>
      </c>
      <c r="S29" s="11">
        <v>0</v>
      </c>
      <c r="T29" s="11">
        <f t="shared" si="4"/>
        <v>30.16</v>
      </c>
      <c r="U29" s="11">
        <f t="shared" si="5"/>
        <v>30.16</v>
      </c>
      <c r="V29" s="11">
        <f t="shared" si="6"/>
        <v>643.34</v>
      </c>
      <c r="W29" s="14">
        <v>11</v>
      </c>
      <c r="X29" s="11">
        <f t="shared" si="7"/>
        <v>7076.74</v>
      </c>
    </row>
    <row r="30" s="1" customFormat="1" ht="23" customHeight="1" spans="1:24">
      <c r="A30" s="6">
        <v>25</v>
      </c>
      <c r="B30" s="7" t="s">
        <v>251</v>
      </c>
      <c r="C30" s="8" t="s">
        <v>268</v>
      </c>
      <c r="D30" s="6" t="str">
        <f>VLOOKUP(C30,[1]花名册!$C$3:$G$58,2,FALSE)</f>
        <v>女</v>
      </c>
      <c r="E30" s="6" t="str">
        <f>VLOOKUP(C30,[1]花名册!$C$3:$G$58,3,FALSE)</f>
        <v>汉族</v>
      </c>
      <c r="F30" s="6" t="str">
        <f>VLOOKUP(C30,[1]花名册!$C$3:$G$58,4,FALSE)</f>
        <v>510921199701254022</v>
      </c>
      <c r="G30" s="6" t="s">
        <v>226</v>
      </c>
      <c r="H30" s="6" t="s">
        <v>254</v>
      </c>
      <c r="I30" s="6">
        <v>5485</v>
      </c>
      <c r="J30" s="6">
        <v>5485</v>
      </c>
      <c r="K30" s="6">
        <v>5738</v>
      </c>
      <c r="L30" s="6">
        <v>6531</v>
      </c>
      <c r="M30" s="11">
        <v>0</v>
      </c>
      <c r="N30" s="11">
        <f t="shared" si="0"/>
        <v>438.8</v>
      </c>
      <c r="O30" s="11">
        <f t="shared" si="1"/>
        <v>438.8</v>
      </c>
      <c r="P30" s="11">
        <v>0</v>
      </c>
      <c r="Q30" s="6">
        <f t="shared" si="2"/>
        <v>130.62</v>
      </c>
      <c r="R30" s="6">
        <f t="shared" si="3"/>
        <v>130.62</v>
      </c>
      <c r="S30" s="11">
        <v>0</v>
      </c>
      <c r="T30" s="11">
        <f t="shared" si="4"/>
        <v>27.43</v>
      </c>
      <c r="U30" s="11">
        <f t="shared" si="5"/>
        <v>27.43</v>
      </c>
      <c r="V30" s="11">
        <f t="shared" si="6"/>
        <v>596.85</v>
      </c>
      <c r="W30" s="14">
        <v>11</v>
      </c>
      <c r="X30" s="11">
        <f t="shared" si="7"/>
        <v>6565.35</v>
      </c>
    </row>
    <row r="31" s="1" customFormat="1" ht="23" customHeight="1" spans="1:24">
      <c r="A31" s="6">
        <v>26</v>
      </c>
      <c r="B31" s="7" t="s">
        <v>251</v>
      </c>
      <c r="C31" s="8" t="s">
        <v>270</v>
      </c>
      <c r="D31" s="6" t="str">
        <f>VLOOKUP(C31,[1]花名册!$C$3:$G$58,2,FALSE)</f>
        <v>女</v>
      </c>
      <c r="E31" s="6" t="str">
        <f>VLOOKUP(C31,[1]花名册!$C$3:$G$58,3,FALSE)</f>
        <v>汉族</v>
      </c>
      <c r="F31" s="6" t="str">
        <f>VLOOKUP(C31,[1]花名册!$C$3:$G$58,4,FALSE)</f>
        <v>654122199703130020</v>
      </c>
      <c r="G31" s="6" t="s">
        <v>226</v>
      </c>
      <c r="H31" s="6" t="s">
        <v>254</v>
      </c>
      <c r="I31" s="6">
        <v>6185</v>
      </c>
      <c r="J31" s="6">
        <v>6185</v>
      </c>
      <c r="K31" s="6">
        <v>6185</v>
      </c>
      <c r="L31" s="6">
        <v>6531</v>
      </c>
      <c r="M31" s="11">
        <v>0</v>
      </c>
      <c r="N31" s="11">
        <f t="shared" si="0"/>
        <v>494.8</v>
      </c>
      <c r="O31" s="11">
        <f t="shared" si="1"/>
        <v>494.8</v>
      </c>
      <c r="P31" s="11">
        <v>0</v>
      </c>
      <c r="Q31" s="6">
        <f t="shared" si="2"/>
        <v>130.62</v>
      </c>
      <c r="R31" s="6">
        <f t="shared" si="3"/>
        <v>130.62</v>
      </c>
      <c r="S31" s="11">
        <v>0</v>
      </c>
      <c r="T31" s="11">
        <f t="shared" si="4"/>
        <v>30.93</v>
      </c>
      <c r="U31" s="11">
        <f t="shared" si="5"/>
        <v>30.93</v>
      </c>
      <c r="V31" s="11">
        <f t="shared" si="6"/>
        <v>656.35</v>
      </c>
      <c r="W31" s="14">
        <v>11</v>
      </c>
      <c r="X31" s="11">
        <f t="shared" si="7"/>
        <v>7219.85</v>
      </c>
    </row>
    <row r="32" s="1" customFormat="1" ht="23" customHeight="1" spans="1:24">
      <c r="A32" s="6">
        <v>27</v>
      </c>
      <c r="B32" s="7" t="s">
        <v>251</v>
      </c>
      <c r="C32" s="8" t="s">
        <v>272</v>
      </c>
      <c r="D32" s="6" t="str">
        <f>VLOOKUP(C32,[1]花名册!$C$3:$G$58,2,FALSE)</f>
        <v>女</v>
      </c>
      <c r="E32" s="6" t="str">
        <f>VLOOKUP(C32,[1]花名册!$C$3:$G$58,3,FALSE)</f>
        <v>汉族</v>
      </c>
      <c r="F32" s="6" t="str">
        <f>VLOOKUP(C32,[1]花名册!$C$3:$G$58,4,FALSE)</f>
        <v>62052319950808470X</v>
      </c>
      <c r="G32" s="6" t="s">
        <v>226</v>
      </c>
      <c r="H32" s="6" t="s">
        <v>254</v>
      </c>
      <c r="I32" s="6">
        <v>5625</v>
      </c>
      <c r="J32" s="6">
        <v>5625</v>
      </c>
      <c r="K32" s="6">
        <v>5738</v>
      </c>
      <c r="L32" s="6">
        <v>6531</v>
      </c>
      <c r="M32" s="11">
        <v>0</v>
      </c>
      <c r="N32" s="11">
        <f t="shared" si="0"/>
        <v>450</v>
      </c>
      <c r="O32" s="11">
        <f t="shared" si="1"/>
        <v>450</v>
      </c>
      <c r="P32" s="11">
        <v>0</v>
      </c>
      <c r="Q32" s="6">
        <f t="shared" si="2"/>
        <v>130.62</v>
      </c>
      <c r="R32" s="6">
        <f t="shared" si="3"/>
        <v>130.62</v>
      </c>
      <c r="S32" s="11">
        <v>0</v>
      </c>
      <c r="T32" s="11">
        <f t="shared" si="4"/>
        <v>28.13</v>
      </c>
      <c r="U32" s="11">
        <f t="shared" si="5"/>
        <v>28.13</v>
      </c>
      <c r="V32" s="11">
        <f t="shared" si="6"/>
        <v>608.75</v>
      </c>
      <c r="W32" s="14">
        <v>11</v>
      </c>
      <c r="X32" s="11">
        <f t="shared" si="7"/>
        <v>6696.25</v>
      </c>
    </row>
    <row r="33" s="1" customFormat="1" ht="23" customHeight="1" spans="1:24">
      <c r="A33" s="6">
        <v>28</v>
      </c>
      <c r="B33" s="7" t="s">
        <v>251</v>
      </c>
      <c r="C33" s="8" t="s">
        <v>274</v>
      </c>
      <c r="D33" s="6" t="str">
        <f>VLOOKUP(C33,[1]花名册!$C$3:$G$58,2,FALSE)</f>
        <v>男</v>
      </c>
      <c r="E33" s="6" t="str">
        <f>VLOOKUP(C33,[1]花名册!$C$3:$G$58,3,FALSE)</f>
        <v>汉</v>
      </c>
      <c r="F33" s="6" t="str">
        <f>VLOOKUP(C33,[1]花名册!$C$3:$G$58,4,FALSE)</f>
        <v>652826199706200815</v>
      </c>
      <c r="G33" s="6" t="s">
        <v>226</v>
      </c>
      <c r="H33" s="6" t="s">
        <v>254</v>
      </c>
      <c r="I33" s="6">
        <v>5923</v>
      </c>
      <c r="J33" s="6">
        <v>5923</v>
      </c>
      <c r="K33" s="6">
        <v>5923</v>
      </c>
      <c r="L33" s="6">
        <v>6531</v>
      </c>
      <c r="M33" s="11">
        <v>0</v>
      </c>
      <c r="N33" s="11">
        <f t="shared" si="0"/>
        <v>473.84</v>
      </c>
      <c r="O33" s="11">
        <f t="shared" si="1"/>
        <v>473.84</v>
      </c>
      <c r="P33" s="11">
        <v>0</v>
      </c>
      <c r="Q33" s="6">
        <f t="shared" si="2"/>
        <v>130.62</v>
      </c>
      <c r="R33" s="6">
        <f t="shared" si="3"/>
        <v>130.62</v>
      </c>
      <c r="S33" s="11">
        <v>0</v>
      </c>
      <c r="T33" s="11">
        <f t="shared" si="4"/>
        <v>29.62</v>
      </c>
      <c r="U33" s="11">
        <f t="shared" si="5"/>
        <v>29.62</v>
      </c>
      <c r="V33" s="11">
        <f t="shared" si="6"/>
        <v>634.08</v>
      </c>
      <c r="W33" s="14">
        <v>11</v>
      </c>
      <c r="X33" s="11">
        <f t="shared" si="7"/>
        <v>6974.88</v>
      </c>
    </row>
    <row r="34" s="1" customFormat="1" ht="23" customHeight="1" spans="1:24">
      <c r="A34" s="6">
        <v>29</v>
      </c>
      <c r="B34" s="7" t="s">
        <v>251</v>
      </c>
      <c r="C34" s="8" t="s">
        <v>277</v>
      </c>
      <c r="D34" s="6" t="str">
        <f>VLOOKUP(C34,[1]花名册!$C$3:$G$58,2,FALSE)</f>
        <v>女</v>
      </c>
      <c r="E34" s="6" t="str">
        <f>VLOOKUP(C34,[1]花名册!$C$3:$G$58,3,FALSE)</f>
        <v>汉族</v>
      </c>
      <c r="F34" s="6" t="str">
        <f>VLOOKUP(C34,[1]花名册!$C$3:$G$58,4,FALSE)</f>
        <v>63212219980125112X</v>
      </c>
      <c r="G34" s="6" t="s">
        <v>226</v>
      </c>
      <c r="H34" s="6" t="s">
        <v>254</v>
      </c>
      <c r="I34" s="6">
        <v>6077</v>
      </c>
      <c r="J34" s="6">
        <v>6077</v>
      </c>
      <c r="K34" s="6">
        <v>6077</v>
      </c>
      <c r="L34" s="6">
        <v>6531</v>
      </c>
      <c r="M34" s="11">
        <v>0</v>
      </c>
      <c r="N34" s="11">
        <f t="shared" si="0"/>
        <v>486.16</v>
      </c>
      <c r="O34" s="11">
        <f t="shared" si="1"/>
        <v>486.16</v>
      </c>
      <c r="P34" s="11">
        <v>0</v>
      </c>
      <c r="Q34" s="6">
        <f t="shared" si="2"/>
        <v>130.62</v>
      </c>
      <c r="R34" s="6">
        <f t="shared" si="3"/>
        <v>130.62</v>
      </c>
      <c r="S34" s="11">
        <v>0</v>
      </c>
      <c r="T34" s="11">
        <f t="shared" si="4"/>
        <v>30.39</v>
      </c>
      <c r="U34" s="11">
        <f t="shared" si="5"/>
        <v>30.39</v>
      </c>
      <c r="V34" s="11">
        <f t="shared" si="6"/>
        <v>647.17</v>
      </c>
      <c r="W34" s="14">
        <v>11</v>
      </c>
      <c r="X34" s="11">
        <f t="shared" si="7"/>
        <v>7118.87</v>
      </c>
    </row>
    <row r="35" s="1" customFormat="1" ht="23" customHeight="1" spans="1:24">
      <c r="A35" s="6">
        <v>30</v>
      </c>
      <c r="B35" s="7" t="s">
        <v>251</v>
      </c>
      <c r="C35" s="8" t="s">
        <v>279</v>
      </c>
      <c r="D35" s="6" t="str">
        <f>VLOOKUP(C35,[1]花名册!$C$3:$G$58,2,FALSE)</f>
        <v>女</v>
      </c>
      <c r="E35" s="6" t="str">
        <f>VLOOKUP(C35,[1]花名册!$C$3:$G$58,3,FALSE)</f>
        <v>回族</v>
      </c>
      <c r="F35" s="6" t="str">
        <f>VLOOKUP(C35,[1]花名册!$C$3:$G$58,4,FALSE)</f>
        <v>652301199606166846</v>
      </c>
      <c r="G35" s="6" t="s">
        <v>226</v>
      </c>
      <c r="H35" s="6" t="s">
        <v>254</v>
      </c>
      <c r="I35" s="6">
        <v>5429</v>
      </c>
      <c r="J35" s="6">
        <v>5429</v>
      </c>
      <c r="K35" s="6">
        <v>5738</v>
      </c>
      <c r="L35" s="6">
        <v>6531</v>
      </c>
      <c r="M35" s="11">
        <v>0</v>
      </c>
      <c r="N35" s="11">
        <f t="shared" si="0"/>
        <v>434.32</v>
      </c>
      <c r="O35" s="11">
        <f t="shared" si="1"/>
        <v>434.32</v>
      </c>
      <c r="P35" s="11">
        <v>0</v>
      </c>
      <c r="Q35" s="6">
        <f t="shared" si="2"/>
        <v>130.62</v>
      </c>
      <c r="R35" s="6">
        <f t="shared" si="3"/>
        <v>130.62</v>
      </c>
      <c r="S35" s="11">
        <v>0</v>
      </c>
      <c r="T35" s="11">
        <f t="shared" si="4"/>
        <v>27.15</v>
      </c>
      <c r="U35" s="11">
        <f t="shared" si="5"/>
        <v>27.15</v>
      </c>
      <c r="V35" s="11">
        <f t="shared" si="6"/>
        <v>592.09</v>
      </c>
      <c r="W35" s="14">
        <v>11</v>
      </c>
      <c r="X35" s="11">
        <f t="shared" si="7"/>
        <v>6512.99</v>
      </c>
    </row>
    <row r="36" s="1" customFormat="1" ht="23" customHeight="1" spans="1:24">
      <c r="A36" s="6">
        <v>31</v>
      </c>
      <c r="B36" s="7" t="s">
        <v>251</v>
      </c>
      <c r="C36" s="8" t="s">
        <v>282</v>
      </c>
      <c r="D36" s="6" t="str">
        <f>VLOOKUP(C36,[1]花名册!$C$3:$G$58,2,FALSE)</f>
        <v>男</v>
      </c>
      <c r="E36" s="6" t="str">
        <f>VLOOKUP(C36,[1]花名册!$C$3:$G$58,3,FALSE)</f>
        <v>汉族</v>
      </c>
      <c r="F36" s="6" t="str">
        <f>VLOOKUP(C36,[1]花名册!$C$3:$G$58,4,FALSE)</f>
        <v>654125199607265274</v>
      </c>
      <c r="G36" s="6" t="s">
        <v>226</v>
      </c>
      <c r="H36" s="6" t="s">
        <v>254</v>
      </c>
      <c r="I36" s="6">
        <v>4466</v>
      </c>
      <c r="J36" s="6">
        <v>4466</v>
      </c>
      <c r="K36" s="6">
        <v>5738</v>
      </c>
      <c r="L36" s="6">
        <v>6531</v>
      </c>
      <c r="M36" s="11">
        <v>0</v>
      </c>
      <c r="N36" s="11">
        <f t="shared" si="0"/>
        <v>357.28</v>
      </c>
      <c r="O36" s="11">
        <f t="shared" si="1"/>
        <v>357.28</v>
      </c>
      <c r="P36" s="11">
        <v>0</v>
      </c>
      <c r="Q36" s="6">
        <f t="shared" si="2"/>
        <v>130.62</v>
      </c>
      <c r="R36" s="6">
        <f t="shared" si="3"/>
        <v>130.62</v>
      </c>
      <c r="S36" s="11">
        <v>0</v>
      </c>
      <c r="T36" s="11">
        <f t="shared" si="4"/>
        <v>22.33</v>
      </c>
      <c r="U36" s="11">
        <f t="shared" si="5"/>
        <v>22.33</v>
      </c>
      <c r="V36" s="11">
        <f t="shared" si="6"/>
        <v>510.23</v>
      </c>
      <c r="W36" s="14">
        <v>11</v>
      </c>
      <c r="X36" s="11">
        <f t="shared" si="7"/>
        <v>5612.53</v>
      </c>
    </row>
    <row r="37" s="1" customFormat="1" ht="23" customHeight="1" spans="1:24">
      <c r="A37" s="6">
        <v>32</v>
      </c>
      <c r="B37" s="7" t="s">
        <v>251</v>
      </c>
      <c r="C37" s="8" t="s">
        <v>284</v>
      </c>
      <c r="D37" s="6" t="str">
        <f>VLOOKUP(C37,[1]花名册!$C$3:$G$58,2,FALSE)</f>
        <v>男</v>
      </c>
      <c r="E37" s="6" t="str">
        <f>VLOOKUP(C37,[1]花名册!$C$3:$G$58,3,FALSE)</f>
        <v>汉族</v>
      </c>
      <c r="F37" s="6" t="str">
        <f>VLOOKUP(C37,[1]花名册!$C$3:$G$58,4,FALSE)</f>
        <v>620121199411011411</v>
      </c>
      <c r="G37" s="6" t="s">
        <v>226</v>
      </c>
      <c r="H37" s="6" t="s">
        <v>254</v>
      </c>
      <c r="I37" s="6">
        <v>4552</v>
      </c>
      <c r="J37" s="6">
        <v>4552</v>
      </c>
      <c r="K37" s="6">
        <v>5738</v>
      </c>
      <c r="L37" s="6">
        <v>6531</v>
      </c>
      <c r="M37" s="11">
        <v>0</v>
      </c>
      <c r="N37" s="11">
        <f t="shared" si="0"/>
        <v>364.16</v>
      </c>
      <c r="O37" s="11">
        <f t="shared" si="1"/>
        <v>364.16</v>
      </c>
      <c r="P37" s="11">
        <v>0</v>
      </c>
      <c r="Q37" s="6">
        <f t="shared" si="2"/>
        <v>130.62</v>
      </c>
      <c r="R37" s="6">
        <f t="shared" si="3"/>
        <v>130.62</v>
      </c>
      <c r="S37" s="11">
        <v>0</v>
      </c>
      <c r="T37" s="11">
        <f t="shared" si="4"/>
        <v>22.76</v>
      </c>
      <c r="U37" s="11">
        <f t="shared" si="5"/>
        <v>22.76</v>
      </c>
      <c r="V37" s="11">
        <f t="shared" si="6"/>
        <v>517.54</v>
      </c>
      <c r="W37" s="14">
        <v>11</v>
      </c>
      <c r="X37" s="11">
        <f t="shared" si="7"/>
        <v>5692.94</v>
      </c>
    </row>
    <row r="38" s="1" customFormat="1" ht="23" customHeight="1" spans="1:24">
      <c r="A38" s="6">
        <v>33</v>
      </c>
      <c r="B38" s="7" t="s">
        <v>251</v>
      </c>
      <c r="C38" s="8" t="s">
        <v>286</v>
      </c>
      <c r="D38" s="6" t="str">
        <f>VLOOKUP(C38,[1]花名册!$C$3:$G$58,2,FALSE)</f>
        <v>女</v>
      </c>
      <c r="E38" s="6" t="str">
        <f>VLOOKUP(C38,[1]花名册!$C$3:$G$58,3,FALSE)</f>
        <v>汉族</v>
      </c>
      <c r="F38" s="6" t="str">
        <f>VLOOKUP(C38,[1]花名册!$C$3:$G$58,4,FALSE)</f>
        <v>653130199504112769</v>
      </c>
      <c r="G38" s="6" t="s">
        <v>226</v>
      </c>
      <c r="H38" s="6" t="s">
        <v>254</v>
      </c>
      <c r="I38" s="6">
        <v>5773</v>
      </c>
      <c r="J38" s="6">
        <v>5773</v>
      </c>
      <c r="K38" s="6">
        <v>5773</v>
      </c>
      <c r="L38" s="6">
        <v>6531</v>
      </c>
      <c r="M38" s="11">
        <v>0</v>
      </c>
      <c r="N38" s="11">
        <f t="shared" si="0"/>
        <v>461.84</v>
      </c>
      <c r="O38" s="11">
        <f t="shared" si="1"/>
        <v>461.84</v>
      </c>
      <c r="P38" s="11">
        <v>0</v>
      </c>
      <c r="Q38" s="6">
        <f t="shared" si="2"/>
        <v>130.62</v>
      </c>
      <c r="R38" s="6">
        <f t="shared" si="3"/>
        <v>130.62</v>
      </c>
      <c r="S38" s="11">
        <v>0</v>
      </c>
      <c r="T38" s="11">
        <f t="shared" si="4"/>
        <v>28.87</v>
      </c>
      <c r="U38" s="11">
        <f t="shared" si="5"/>
        <v>28.87</v>
      </c>
      <c r="V38" s="11">
        <f t="shared" si="6"/>
        <v>621.33</v>
      </c>
      <c r="W38" s="14">
        <v>11</v>
      </c>
      <c r="X38" s="11">
        <f t="shared" si="7"/>
        <v>6834.63</v>
      </c>
    </row>
    <row r="39" s="1" customFormat="1" ht="23" customHeight="1" spans="1:24">
      <c r="A39" s="6">
        <v>34</v>
      </c>
      <c r="B39" s="7" t="s">
        <v>251</v>
      </c>
      <c r="C39" s="8" t="s">
        <v>288</v>
      </c>
      <c r="D39" s="6" t="str">
        <f>VLOOKUP(C39,[1]花名册!$C$3:$G$58,2,FALSE)</f>
        <v>女</v>
      </c>
      <c r="E39" s="6" t="str">
        <f>VLOOKUP(C39,[1]花名册!$C$3:$G$58,3,FALSE)</f>
        <v>汉族</v>
      </c>
      <c r="F39" s="6" t="str">
        <f>VLOOKUP(C39,[1]花名册!$C$3:$G$58,4,FALSE)</f>
        <v>65270119970221482X</v>
      </c>
      <c r="G39" s="6" t="s">
        <v>226</v>
      </c>
      <c r="H39" s="6" t="s">
        <v>254</v>
      </c>
      <c r="I39" s="6">
        <v>5273</v>
      </c>
      <c r="J39" s="6">
        <v>5273</v>
      </c>
      <c r="K39" s="6">
        <v>5738</v>
      </c>
      <c r="L39" s="6">
        <v>6531</v>
      </c>
      <c r="M39" s="11">
        <v>0</v>
      </c>
      <c r="N39" s="11">
        <f t="shared" si="0"/>
        <v>421.84</v>
      </c>
      <c r="O39" s="11">
        <f t="shared" si="1"/>
        <v>421.84</v>
      </c>
      <c r="P39" s="11">
        <v>0</v>
      </c>
      <c r="Q39" s="6">
        <f t="shared" si="2"/>
        <v>130.62</v>
      </c>
      <c r="R39" s="6">
        <f t="shared" si="3"/>
        <v>130.62</v>
      </c>
      <c r="S39" s="11">
        <v>0</v>
      </c>
      <c r="T39" s="11">
        <f t="shared" si="4"/>
        <v>26.37</v>
      </c>
      <c r="U39" s="11">
        <f t="shared" si="5"/>
        <v>26.37</v>
      </c>
      <c r="V39" s="11">
        <f t="shared" si="6"/>
        <v>578.83</v>
      </c>
      <c r="W39" s="14">
        <v>11</v>
      </c>
      <c r="X39" s="11">
        <f t="shared" si="7"/>
        <v>6367.13</v>
      </c>
    </row>
    <row r="40" s="1" customFormat="1" ht="23" customHeight="1" spans="1:24">
      <c r="A40" s="6">
        <v>35</v>
      </c>
      <c r="B40" s="7" t="s">
        <v>251</v>
      </c>
      <c r="C40" s="8" t="s">
        <v>290</v>
      </c>
      <c r="D40" s="6" t="str">
        <f>VLOOKUP(C40,[1]花名册!$C$3:$G$58,2,FALSE)</f>
        <v>女</v>
      </c>
      <c r="E40" s="6" t="str">
        <f>VLOOKUP(C40,[1]花名册!$C$3:$G$58,3,FALSE)</f>
        <v>汉族</v>
      </c>
      <c r="F40" s="6" t="str">
        <f>VLOOKUP(C40,[1]花名册!$C$3:$G$58,4,FALSE)</f>
        <v>65232419990223254X</v>
      </c>
      <c r="G40" s="6" t="s">
        <v>226</v>
      </c>
      <c r="H40" s="6" t="s">
        <v>254</v>
      </c>
      <c r="I40" s="6">
        <v>5067</v>
      </c>
      <c r="J40" s="6">
        <v>5067</v>
      </c>
      <c r="K40" s="6">
        <v>5738</v>
      </c>
      <c r="L40" s="6">
        <v>6531</v>
      </c>
      <c r="M40" s="11">
        <v>0</v>
      </c>
      <c r="N40" s="11">
        <f t="shared" si="0"/>
        <v>405.36</v>
      </c>
      <c r="O40" s="11">
        <f t="shared" si="1"/>
        <v>405.36</v>
      </c>
      <c r="P40" s="11">
        <v>0</v>
      </c>
      <c r="Q40" s="6">
        <f t="shared" si="2"/>
        <v>130.62</v>
      </c>
      <c r="R40" s="6">
        <f t="shared" si="3"/>
        <v>130.62</v>
      </c>
      <c r="S40" s="11">
        <v>0</v>
      </c>
      <c r="T40" s="11">
        <f t="shared" si="4"/>
        <v>25.34</v>
      </c>
      <c r="U40" s="11">
        <f t="shared" si="5"/>
        <v>25.34</v>
      </c>
      <c r="V40" s="11">
        <f t="shared" si="6"/>
        <v>561.32</v>
      </c>
      <c r="W40" s="14">
        <v>11</v>
      </c>
      <c r="X40" s="11">
        <f t="shared" si="7"/>
        <v>6174.52</v>
      </c>
    </row>
    <row r="41" s="1" customFormat="1" ht="23" customHeight="1" spans="1:24">
      <c r="A41" s="6">
        <v>36</v>
      </c>
      <c r="B41" s="7" t="s">
        <v>251</v>
      </c>
      <c r="C41" s="8" t="s">
        <v>292</v>
      </c>
      <c r="D41" s="6" t="str">
        <f>VLOOKUP(C41,[1]花名册!$C$3:$G$58,2,FALSE)</f>
        <v>女</v>
      </c>
      <c r="E41" s="6" t="str">
        <f>VLOOKUP(C41,[1]花名册!$C$3:$G$58,3,FALSE)</f>
        <v>汉族</v>
      </c>
      <c r="F41" s="6" t="str">
        <f>VLOOKUP(C41,[1]花名册!$C$3:$G$58,4,FALSE)</f>
        <v>622727199801110143</v>
      </c>
      <c r="G41" s="6" t="s">
        <v>226</v>
      </c>
      <c r="H41" s="6" t="s">
        <v>254</v>
      </c>
      <c r="I41" s="6">
        <v>5232</v>
      </c>
      <c r="J41" s="6">
        <v>5232</v>
      </c>
      <c r="K41" s="6">
        <v>5738</v>
      </c>
      <c r="L41" s="6">
        <v>6531</v>
      </c>
      <c r="M41" s="11">
        <v>0</v>
      </c>
      <c r="N41" s="11">
        <f t="shared" si="0"/>
        <v>418.56</v>
      </c>
      <c r="O41" s="11">
        <f t="shared" si="1"/>
        <v>418.56</v>
      </c>
      <c r="P41" s="11">
        <v>0</v>
      </c>
      <c r="Q41" s="6">
        <f t="shared" si="2"/>
        <v>130.62</v>
      </c>
      <c r="R41" s="6">
        <f t="shared" si="3"/>
        <v>130.62</v>
      </c>
      <c r="S41" s="11">
        <v>0</v>
      </c>
      <c r="T41" s="11">
        <f t="shared" si="4"/>
        <v>26.16</v>
      </c>
      <c r="U41" s="11">
        <f t="shared" si="5"/>
        <v>26.16</v>
      </c>
      <c r="V41" s="11">
        <f t="shared" si="6"/>
        <v>575.34</v>
      </c>
      <c r="W41" s="14">
        <v>11</v>
      </c>
      <c r="X41" s="11">
        <f t="shared" si="7"/>
        <v>6328.74</v>
      </c>
    </row>
    <row r="42" s="1" customFormat="1" ht="23" customHeight="1" spans="1:24">
      <c r="A42" s="6">
        <v>37</v>
      </c>
      <c r="B42" s="7" t="s">
        <v>251</v>
      </c>
      <c r="C42" s="8" t="s">
        <v>294</v>
      </c>
      <c r="D42" s="6" t="str">
        <f>VLOOKUP(C42,[1]花名册!$C$3:$G$58,2,FALSE)</f>
        <v>女</v>
      </c>
      <c r="E42" s="6" t="str">
        <f>VLOOKUP(C42,[1]花名册!$C$3:$G$58,3,FALSE)</f>
        <v>回族</v>
      </c>
      <c r="F42" s="6" t="str">
        <f>VLOOKUP(C42,[1]花名册!$C$3:$G$58,4,FALSE)</f>
        <v>65412419960228252X</v>
      </c>
      <c r="G42" s="6" t="s">
        <v>226</v>
      </c>
      <c r="H42" s="6" t="s">
        <v>254</v>
      </c>
      <c r="I42" s="6">
        <v>4842</v>
      </c>
      <c r="J42" s="6">
        <v>4842</v>
      </c>
      <c r="K42" s="6">
        <v>5738</v>
      </c>
      <c r="L42" s="6">
        <v>6531</v>
      </c>
      <c r="M42" s="11">
        <v>0</v>
      </c>
      <c r="N42" s="11">
        <f t="shared" si="0"/>
        <v>387.36</v>
      </c>
      <c r="O42" s="11">
        <f t="shared" si="1"/>
        <v>387.36</v>
      </c>
      <c r="P42" s="11">
        <v>0</v>
      </c>
      <c r="Q42" s="6">
        <f t="shared" si="2"/>
        <v>130.62</v>
      </c>
      <c r="R42" s="6">
        <f t="shared" si="3"/>
        <v>130.62</v>
      </c>
      <c r="S42" s="11">
        <v>0</v>
      </c>
      <c r="T42" s="11">
        <f t="shared" si="4"/>
        <v>24.21</v>
      </c>
      <c r="U42" s="11">
        <f t="shared" si="5"/>
        <v>24.21</v>
      </c>
      <c r="V42" s="11">
        <f t="shared" si="6"/>
        <v>542.19</v>
      </c>
      <c r="W42" s="14">
        <v>11</v>
      </c>
      <c r="X42" s="11">
        <f t="shared" si="7"/>
        <v>5964.09</v>
      </c>
    </row>
    <row r="43" s="1" customFormat="1" ht="23" customHeight="1" spans="1:24">
      <c r="A43" s="6">
        <v>38</v>
      </c>
      <c r="B43" s="7" t="s">
        <v>251</v>
      </c>
      <c r="C43" s="8" t="s">
        <v>296</v>
      </c>
      <c r="D43" s="6" t="str">
        <f>VLOOKUP(C43,[1]花名册!$C$3:$G$58,2,FALSE)</f>
        <v>女</v>
      </c>
      <c r="E43" s="6" t="str">
        <f>VLOOKUP(C43,[1]花名册!$C$3:$G$58,3,FALSE)</f>
        <v>回族</v>
      </c>
      <c r="F43" s="6" t="str">
        <f>VLOOKUP(C43,[1]花名册!$C$3:$G$58,4,FALSE)</f>
        <v>652301199706092821</v>
      </c>
      <c r="G43" s="6" t="s">
        <v>226</v>
      </c>
      <c r="H43" s="6" t="s">
        <v>254</v>
      </c>
      <c r="I43" s="6">
        <v>4670</v>
      </c>
      <c r="J43" s="6">
        <v>4670</v>
      </c>
      <c r="K43" s="6">
        <v>5738</v>
      </c>
      <c r="L43" s="6">
        <v>6531</v>
      </c>
      <c r="M43" s="11">
        <v>0</v>
      </c>
      <c r="N43" s="11">
        <f t="shared" si="0"/>
        <v>373.6</v>
      </c>
      <c r="O43" s="11">
        <f t="shared" si="1"/>
        <v>373.6</v>
      </c>
      <c r="P43" s="11">
        <v>0</v>
      </c>
      <c r="Q43" s="6">
        <f t="shared" si="2"/>
        <v>130.62</v>
      </c>
      <c r="R43" s="6">
        <f t="shared" si="3"/>
        <v>130.62</v>
      </c>
      <c r="S43" s="11">
        <v>0</v>
      </c>
      <c r="T43" s="11">
        <f t="shared" si="4"/>
        <v>23.35</v>
      </c>
      <c r="U43" s="11">
        <f t="shared" si="5"/>
        <v>23.35</v>
      </c>
      <c r="V43" s="11">
        <f t="shared" si="6"/>
        <v>527.57</v>
      </c>
      <c r="W43" s="14">
        <v>11</v>
      </c>
      <c r="X43" s="11">
        <f t="shared" si="7"/>
        <v>5803.27</v>
      </c>
    </row>
    <row r="44" s="1" customFormat="1" ht="23" customHeight="1" spans="1:24">
      <c r="A44" s="6">
        <v>39</v>
      </c>
      <c r="B44" s="7" t="s">
        <v>251</v>
      </c>
      <c r="C44" s="8" t="s">
        <v>298</v>
      </c>
      <c r="D44" s="6" t="str">
        <f>VLOOKUP(C44,[1]花名册!$C$3:$G$58,2,FALSE)</f>
        <v>女</v>
      </c>
      <c r="E44" s="6" t="str">
        <f>VLOOKUP(C44,[1]花名册!$C$3:$G$58,3,FALSE)</f>
        <v>汉族</v>
      </c>
      <c r="F44" s="6" t="str">
        <f>VLOOKUP(C44,[1]花名册!$C$3:$G$58,4,FALSE)</f>
        <v>652722199803050926</v>
      </c>
      <c r="G44" s="6" t="s">
        <v>226</v>
      </c>
      <c r="H44" s="6" t="s">
        <v>254</v>
      </c>
      <c r="I44" s="6">
        <v>4787</v>
      </c>
      <c r="J44" s="6">
        <v>4787</v>
      </c>
      <c r="K44" s="6">
        <v>5738</v>
      </c>
      <c r="L44" s="6">
        <v>6531</v>
      </c>
      <c r="M44" s="11">
        <v>0</v>
      </c>
      <c r="N44" s="11">
        <f t="shared" si="0"/>
        <v>382.96</v>
      </c>
      <c r="O44" s="11">
        <f t="shared" si="1"/>
        <v>382.96</v>
      </c>
      <c r="P44" s="11">
        <v>0</v>
      </c>
      <c r="Q44" s="6">
        <f t="shared" si="2"/>
        <v>130.62</v>
      </c>
      <c r="R44" s="6">
        <f t="shared" si="3"/>
        <v>130.62</v>
      </c>
      <c r="S44" s="11">
        <v>0</v>
      </c>
      <c r="T44" s="11">
        <f t="shared" si="4"/>
        <v>23.94</v>
      </c>
      <c r="U44" s="11">
        <f t="shared" si="5"/>
        <v>23.94</v>
      </c>
      <c r="V44" s="11">
        <f t="shared" si="6"/>
        <v>537.52</v>
      </c>
      <c r="W44" s="14">
        <v>11</v>
      </c>
      <c r="X44" s="11">
        <f t="shared" si="7"/>
        <v>5912.72</v>
      </c>
    </row>
    <row r="45" s="1" customFormat="1" ht="23" customHeight="1" spans="1:24">
      <c r="A45" s="6">
        <v>40</v>
      </c>
      <c r="B45" s="7" t="s">
        <v>251</v>
      </c>
      <c r="C45" s="8" t="s">
        <v>300</v>
      </c>
      <c r="D45" s="6" t="str">
        <f>VLOOKUP(C45,[1]花名册!$C$3:$G$58,2,FALSE)</f>
        <v>男</v>
      </c>
      <c r="E45" s="6" t="str">
        <f>VLOOKUP(C45,[1]花名册!$C$3:$G$58,3,FALSE)</f>
        <v>汉族</v>
      </c>
      <c r="F45" s="6" t="str">
        <f>VLOOKUP(C45,[1]花名册!$C$3:$G$58,4,FALSE)</f>
        <v>411422199508123393</v>
      </c>
      <c r="G45" s="6" t="s">
        <v>226</v>
      </c>
      <c r="H45" s="6" t="s">
        <v>254</v>
      </c>
      <c r="I45" s="6">
        <v>4834</v>
      </c>
      <c r="J45" s="6">
        <v>4834</v>
      </c>
      <c r="K45" s="6">
        <v>5738</v>
      </c>
      <c r="L45" s="6">
        <v>6531</v>
      </c>
      <c r="M45" s="11">
        <v>0</v>
      </c>
      <c r="N45" s="11">
        <f t="shared" si="0"/>
        <v>386.72</v>
      </c>
      <c r="O45" s="11">
        <f t="shared" si="1"/>
        <v>386.72</v>
      </c>
      <c r="P45" s="11">
        <v>0</v>
      </c>
      <c r="Q45" s="6">
        <f t="shared" si="2"/>
        <v>130.62</v>
      </c>
      <c r="R45" s="6">
        <f t="shared" si="3"/>
        <v>130.62</v>
      </c>
      <c r="S45" s="11">
        <v>0</v>
      </c>
      <c r="T45" s="11">
        <f t="shared" si="4"/>
        <v>24.17</v>
      </c>
      <c r="U45" s="11">
        <f t="shared" si="5"/>
        <v>24.17</v>
      </c>
      <c r="V45" s="11">
        <f t="shared" si="6"/>
        <v>541.51</v>
      </c>
      <c r="W45" s="14">
        <v>11</v>
      </c>
      <c r="X45" s="11">
        <f t="shared" si="7"/>
        <v>5956.61</v>
      </c>
    </row>
    <row r="46" s="1" customFormat="1" ht="23" customHeight="1" spans="1:24">
      <c r="A46" s="6">
        <v>41</v>
      </c>
      <c r="B46" s="7" t="s">
        <v>251</v>
      </c>
      <c r="C46" s="9" t="s">
        <v>146</v>
      </c>
      <c r="D46" s="6" t="str">
        <f>VLOOKUP(C46,[1]花名册!$C$3:$G$58,2,FALSE)</f>
        <v>女</v>
      </c>
      <c r="E46" s="6" t="str">
        <f>VLOOKUP(C46,[1]花名册!$C$3:$G$58,3,FALSE)</f>
        <v>汉族</v>
      </c>
      <c r="F46" s="6" t="str">
        <f>VLOOKUP(C46,[1]花名册!$C$3:$G$58,4,FALSE)</f>
        <v>411424199812148424</v>
      </c>
      <c r="G46" s="6" t="s">
        <v>302</v>
      </c>
      <c r="H46" s="6" t="s">
        <v>254</v>
      </c>
      <c r="I46" s="6">
        <v>4500</v>
      </c>
      <c r="J46" s="6">
        <v>4500</v>
      </c>
      <c r="K46" s="6">
        <v>5738</v>
      </c>
      <c r="L46" s="6">
        <v>6531</v>
      </c>
      <c r="M46" s="11">
        <f>I46*0.08</f>
        <v>360</v>
      </c>
      <c r="N46" s="11">
        <f t="shared" si="0"/>
        <v>360</v>
      </c>
      <c r="O46" s="11">
        <f t="shared" si="1"/>
        <v>0</v>
      </c>
      <c r="P46" s="11">
        <f>K46*0.02</f>
        <v>114.76</v>
      </c>
      <c r="Q46" s="6">
        <f t="shared" si="2"/>
        <v>130.62</v>
      </c>
      <c r="R46" s="6">
        <f t="shared" si="3"/>
        <v>15.86</v>
      </c>
      <c r="S46" s="11">
        <v>0</v>
      </c>
      <c r="T46" s="11">
        <f t="shared" si="4"/>
        <v>22.5</v>
      </c>
      <c r="U46" s="11">
        <f t="shared" si="5"/>
        <v>22.5</v>
      </c>
      <c r="V46" s="11">
        <f t="shared" si="6"/>
        <v>38.36</v>
      </c>
      <c r="W46" s="14">
        <v>8</v>
      </c>
      <c r="X46" s="11">
        <f t="shared" si="7"/>
        <v>306.88</v>
      </c>
    </row>
    <row r="47" s="1" customFormat="1" ht="23" customHeight="1" spans="1:24">
      <c r="A47" s="6">
        <v>42</v>
      </c>
      <c r="B47" s="7" t="s">
        <v>251</v>
      </c>
      <c r="C47" s="9" t="s">
        <v>148</v>
      </c>
      <c r="D47" s="6" t="str">
        <f>VLOOKUP(C47,[1]花名册!$C$3:$G$58,2,FALSE)</f>
        <v>女</v>
      </c>
      <c r="E47" s="6" t="str">
        <f>VLOOKUP(C47,[1]花名册!$C$3:$G$58,3,FALSE)</f>
        <v>汉族</v>
      </c>
      <c r="F47" s="6" t="str">
        <f>VLOOKUP(C47,[1]花名册!$C$3:$G$58,4,FALSE)</f>
        <v>652901199701185247</v>
      </c>
      <c r="G47" s="6" t="s">
        <v>245</v>
      </c>
      <c r="H47" s="6" t="s">
        <v>254</v>
      </c>
      <c r="I47" s="6">
        <v>4500</v>
      </c>
      <c r="J47" s="6">
        <v>4500</v>
      </c>
      <c r="K47" s="6">
        <v>5738</v>
      </c>
      <c r="L47" s="6">
        <v>6531</v>
      </c>
      <c r="M47" s="11">
        <f>I47*0.08</f>
        <v>360</v>
      </c>
      <c r="N47" s="11">
        <f t="shared" si="0"/>
        <v>360</v>
      </c>
      <c r="O47" s="11">
        <f t="shared" si="1"/>
        <v>0</v>
      </c>
      <c r="P47" s="11">
        <f>K47*0.02</f>
        <v>114.76</v>
      </c>
      <c r="Q47" s="6">
        <f t="shared" si="2"/>
        <v>130.62</v>
      </c>
      <c r="R47" s="6">
        <f t="shared" si="3"/>
        <v>15.86</v>
      </c>
      <c r="S47" s="11">
        <v>0</v>
      </c>
      <c r="T47" s="11">
        <f t="shared" si="4"/>
        <v>22.5</v>
      </c>
      <c r="U47" s="11">
        <f t="shared" si="5"/>
        <v>22.5</v>
      </c>
      <c r="V47" s="11">
        <f t="shared" si="6"/>
        <v>38.36</v>
      </c>
      <c r="W47" s="14">
        <v>6</v>
      </c>
      <c r="X47" s="11">
        <f t="shared" si="7"/>
        <v>230.16</v>
      </c>
    </row>
    <row r="48" s="1" customFormat="1" ht="23" customHeight="1" spans="1:24">
      <c r="A48" s="6">
        <v>43</v>
      </c>
      <c r="B48" s="7" t="s">
        <v>303</v>
      </c>
      <c r="C48" s="9" t="s">
        <v>304</v>
      </c>
      <c r="D48" s="6" t="str">
        <f>VLOOKUP(C48,[1]花名册!$C$3:$G$58,2,FALSE)</f>
        <v>女</v>
      </c>
      <c r="E48" s="6" t="str">
        <f>VLOOKUP(C48,[1]花名册!$C$3:$G$58,3,FALSE)</f>
        <v>汉</v>
      </c>
      <c r="F48" s="6" t="str">
        <f>VLOOKUP(C48,[1]花名册!$C$3:$G$58,4,FALSE)</f>
        <v>622323199810082028</v>
      </c>
      <c r="G48" s="6" t="s">
        <v>249</v>
      </c>
      <c r="H48" s="6" t="s">
        <v>254</v>
      </c>
      <c r="I48" s="6">
        <v>5000</v>
      </c>
      <c r="J48" s="6">
        <v>5000</v>
      </c>
      <c r="K48" s="6">
        <v>5738</v>
      </c>
      <c r="L48" s="6">
        <v>6531</v>
      </c>
      <c r="M48" s="11">
        <f>I48*0.08</f>
        <v>400</v>
      </c>
      <c r="N48" s="11">
        <f t="shared" si="0"/>
        <v>400</v>
      </c>
      <c r="O48" s="11">
        <f t="shared" si="1"/>
        <v>0</v>
      </c>
      <c r="P48" s="11">
        <f>K48*0.02</f>
        <v>114.76</v>
      </c>
      <c r="Q48" s="6">
        <f t="shared" si="2"/>
        <v>130.62</v>
      </c>
      <c r="R48" s="6">
        <f t="shared" si="3"/>
        <v>15.86</v>
      </c>
      <c r="S48" s="11">
        <v>0</v>
      </c>
      <c r="T48" s="11">
        <f t="shared" si="4"/>
        <v>25</v>
      </c>
      <c r="U48" s="11">
        <f t="shared" si="5"/>
        <v>25</v>
      </c>
      <c r="V48" s="11">
        <f t="shared" si="6"/>
        <v>40.86</v>
      </c>
      <c r="W48" s="14">
        <v>4</v>
      </c>
      <c r="X48" s="11">
        <f t="shared" si="7"/>
        <v>163.44</v>
      </c>
    </row>
    <row r="49" s="1" customFormat="1" ht="23" customHeight="1" spans="1:24">
      <c r="A49" s="6">
        <v>44</v>
      </c>
      <c r="B49" s="7" t="s">
        <v>305</v>
      </c>
      <c r="C49" s="8" t="s">
        <v>307</v>
      </c>
      <c r="D49" s="6" t="str">
        <f>VLOOKUP(C49,[1]花名册!$C$3:$G$58,2,FALSE)</f>
        <v>男</v>
      </c>
      <c r="E49" s="6" t="str">
        <f>VLOOKUP(C49,[1]花名册!$C$3:$G$58,3,FALSE)</f>
        <v>汉</v>
      </c>
      <c r="F49" s="6" t="str">
        <f>VLOOKUP(C49,[1]花名册!$C$3:$G$58,4,FALSE)</f>
        <v>652301199812215557</v>
      </c>
      <c r="G49" s="6" t="s">
        <v>250</v>
      </c>
      <c r="H49" s="6" t="s">
        <v>227</v>
      </c>
      <c r="I49" s="6">
        <v>6000</v>
      </c>
      <c r="J49" s="6">
        <v>6000</v>
      </c>
      <c r="K49" s="6">
        <v>6000</v>
      </c>
      <c r="L49" s="6">
        <v>6531</v>
      </c>
      <c r="M49" s="11">
        <f>I49*0.08</f>
        <v>480</v>
      </c>
      <c r="N49" s="11">
        <f t="shared" si="0"/>
        <v>480</v>
      </c>
      <c r="O49" s="11">
        <f t="shared" si="1"/>
        <v>0</v>
      </c>
      <c r="P49" s="11">
        <f>K49*0.02</f>
        <v>120</v>
      </c>
      <c r="Q49" s="6">
        <f t="shared" si="2"/>
        <v>130.62</v>
      </c>
      <c r="R49" s="6">
        <f t="shared" si="3"/>
        <v>10.62</v>
      </c>
      <c r="S49" s="11">
        <v>0</v>
      </c>
      <c r="T49" s="11">
        <f t="shared" si="4"/>
        <v>30</v>
      </c>
      <c r="U49" s="11">
        <f t="shared" si="5"/>
        <v>30</v>
      </c>
      <c r="V49" s="11">
        <f t="shared" si="6"/>
        <v>40.62</v>
      </c>
      <c r="W49" s="6">
        <v>2</v>
      </c>
      <c r="X49" s="11">
        <f t="shared" si="7"/>
        <v>81.24</v>
      </c>
    </row>
    <row r="50" s="1" customFormat="1" ht="23" customHeight="1" spans="1:24">
      <c r="A50" s="6">
        <v>45</v>
      </c>
      <c r="B50" s="7" t="s">
        <v>305</v>
      </c>
      <c r="C50" s="8" t="s">
        <v>167</v>
      </c>
      <c r="D50" s="6" t="str">
        <f>VLOOKUP(C50,[1]花名册!$C$3:$G$58,2,FALSE)</f>
        <v>女</v>
      </c>
      <c r="E50" s="6" t="str">
        <f>VLOOKUP(C50,[1]花名册!$C$3:$G$58,3,FALSE)</f>
        <v>汉</v>
      </c>
      <c r="F50" s="6" t="str">
        <f>VLOOKUP(C50,[1]花名册!$C$3:$G$58,4,FALSE)</f>
        <v>511023199812255175</v>
      </c>
      <c r="G50" s="6" t="s">
        <v>249</v>
      </c>
      <c r="H50" s="6" t="s">
        <v>227</v>
      </c>
      <c r="I50" s="6">
        <v>4500</v>
      </c>
      <c r="J50" s="6">
        <v>4500</v>
      </c>
      <c r="K50" s="6">
        <v>5738</v>
      </c>
      <c r="L50" s="6">
        <v>6531</v>
      </c>
      <c r="M50" s="11">
        <f>I50*0.08</f>
        <v>360</v>
      </c>
      <c r="N50" s="11">
        <f t="shared" si="0"/>
        <v>360</v>
      </c>
      <c r="O50" s="11">
        <f t="shared" si="1"/>
        <v>0</v>
      </c>
      <c r="P50" s="11">
        <f>K50*0.02</f>
        <v>114.76</v>
      </c>
      <c r="Q50" s="6">
        <f t="shared" si="2"/>
        <v>130.62</v>
      </c>
      <c r="R50" s="6">
        <f t="shared" si="3"/>
        <v>15.86</v>
      </c>
      <c r="S50" s="11">
        <v>0</v>
      </c>
      <c r="T50" s="11">
        <f t="shared" si="4"/>
        <v>22.5</v>
      </c>
      <c r="U50" s="11">
        <f t="shared" si="5"/>
        <v>22.5</v>
      </c>
      <c r="V50" s="11">
        <f t="shared" si="6"/>
        <v>38.36</v>
      </c>
      <c r="W50" s="6">
        <v>3</v>
      </c>
      <c r="X50" s="11">
        <f t="shared" si="7"/>
        <v>115.08</v>
      </c>
    </row>
    <row r="51" s="1" customFormat="1" ht="23" customHeight="1" spans="1:24">
      <c r="A51" s="6">
        <v>46</v>
      </c>
      <c r="B51" s="7" t="s">
        <v>305</v>
      </c>
      <c r="C51" s="8" t="s">
        <v>169</v>
      </c>
      <c r="D51" s="6" t="str">
        <f>VLOOKUP(C51,[1]花名册!$C$3:$G$58,2,FALSE)</f>
        <v>男</v>
      </c>
      <c r="E51" s="6" t="str">
        <f>VLOOKUP(C51,[1]花名册!$C$3:$G$58,3,FALSE)</f>
        <v>汉</v>
      </c>
      <c r="F51" s="6" t="str">
        <f>VLOOKUP(C51,[1]花名册!$C$3:$G$58,4,FALSE)</f>
        <v>622424199606283916</v>
      </c>
      <c r="G51" s="6" t="s">
        <v>226</v>
      </c>
      <c r="H51" s="6" t="s">
        <v>227</v>
      </c>
      <c r="I51" s="12">
        <v>5075</v>
      </c>
      <c r="J51" s="12">
        <v>5075</v>
      </c>
      <c r="K51" s="6">
        <v>5738</v>
      </c>
      <c r="L51" s="6">
        <v>6531</v>
      </c>
      <c r="M51" s="11">
        <v>0</v>
      </c>
      <c r="N51" s="11">
        <f t="shared" si="0"/>
        <v>406</v>
      </c>
      <c r="O51" s="11">
        <f t="shared" si="1"/>
        <v>406</v>
      </c>
      <c r="P51" s="11">
        <v>0</v>
      </c>
      <c r="Q51" s="6">
        <f t="shared" si="2"/>
        <v>130.62</v>
      </c>
      <c r="R51" s="6">
        <f t="shared" si="3"/>
        <v>130.62</v>
      </c>
      <c r="S51" s="11">
        <v>0</v>
      </c>
      <c r="T51" s="11">
        <f t="shared" si="4"/>
        <v>25.38</v>
      </c>
      <c r="U51" s="11">
        <f t="shared" si="5"/>
        <v>25.38</v>
      </c>
      <c r="V51" s="11">
        <f t="shared" si="6"/>
        <v>562</v>
      </c>
      <c r="W51" s="6">
        <v>10</v>
      </c>
      <c r="X51" s="11">
        <f t="shared" si="7"/>
        <v>5620</v>
      </c>
    </row>
    <row r="52" ht="23" customHeight="1" spans="1:25">
      <c r="A52" s="4" t="s">
        <v>308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5">
        <f>SUM(X6:X51)</f>
        <v>161937.68</v>
      </c>
      <c r="Y52" s="20"/>
    </row>
    <row r="53" customFormat="1"/>
    <row r="54" ht="14.25" spans="1:25">
      <c r="A54" s="10" t="s">
        <v>309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</sheetData>
  <mergeCells count="19">
    <mergeCell ref="A1:X1"/>
    <mergeCell ref="A2:Y2"/>
    <mergeCell ref="I3:J3"/>
    <mergeCell ref="K3:L3"/>
    <mergeCell ref="M3:O3"/>
    <mergeCell ref="P3:R3"/>
    <mergeCell ref="S3:U3"/>
    <mergeCell ref="A52:I52"/>
    <mergeCell ref="A54:Y54"/>
    <mergeCell ref="A3:A4"/>
    <mergeCell ref="B3:B4"/>
    <mergeCell ref="C3:C4"/>
    <mergeCell ref="D3:D4"/>
    <mergeCell ref="E3:E4"/>
    <mergeCell ref="F3:F4"/>
    <mergeCell ref="V3:V4"/>
    <mergeCell ref="W3:W4"/>
    <mergeCell ref="X3:X4"/>
    <mergeCell ref="G3:H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补差审批表（团场）</vt:lpstr>
      <vt:lpstr>公示表</vt:lpstr>
      <vt:lpstr>Sheet1</vt:lpstr>
      <vt:lpstr>补差202101-10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2023-12-07T08:20:02Z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D8EB567173A34561BB94B2BE7CCFA421_13</vt:lpwstr>
  </property>
  <property fmtid="{D5CDD505-2E9C-101B-9397-08002B2CF9AE}" pid="3" name="KSOProductBuildVer">
    <vt:lpwstr>2052-11.1.0.11365</vt:lpwstr>
  </property>
  <property fmtid="{D5CDD505-2E9C-101B-9397-08002B2CF9AE}" pid="4" name="KSOReadingLayout">
    <vt:bool>true</vt:bool>
  </property>
</Properties>
</file>