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社保补贴公示表" sheetId="1" r:id="rId1"/>
    <sheet name="补差审批表" sheetId="2" state="hidden" r:id="rId2"/>
    <sheet name="企业补差汇总表" sheetId="3" state="hidden" r:id="rId3"/>
    <sheet name="企业补差花名册" sheetId="4" state="hidden" r:id="rId4"/>
    <sheet name="高校毕业生补差审批表" sheetId="5" state="hidden" r:id="rId5"/>
    <sheet name="高校毕业生补差花名册" sheetId="6" state="hidden" r:id="rId6"/>
  </sheets>
  <definedNames>
    <definedName name="_xlnm._FilterDatabase" localSheetId="0" hidden="1">企业社保补贴公示表!$A$6:$XEV$68</definedName>
    <definedName name="_xlnm.Print_Titles" localSheetId="0">企业社保补贴公示表!$1:6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V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2021年10月未申请</t>
        </r>
      </text>
    </comment>
  </commentList>
</comments>
</file>

<file path=xl/sharedStrings.xml><?xml version="1.0" encoding="utf-8"?>
<sst xmlns="http://schemas.openxmlformats.org/spreadsheetml/2006/main" count="676" uniqueCount="361">
  <si>
    <t xml:space="preserve">附件3                            </t>
  </si>
  <si>
    <t>2023年12月拟拨付新疆九鼎农业集团有限公司社会保险补贴花名册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</si>
  <si>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</si>
  <si>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</si>
  <si>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</si>
  <si>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</si>
  <si>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</si>
  <si>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</si>
  <si>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</si>
  <si>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</si>
  <si>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单位缴费金额</t>
  </si>
  <si>
    <t>个人缴纳部分</t>
  </si>
  <si>
    <t>享受补贴比例（50%/100%）</t>
  </si>
  <si>
    <t>补贴金额合计</t>
  </si>
  <si>
    <t>享受补贴起-止年月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</si>
  <si>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</si>
  <si>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</si>
  <si>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</si>
  <si>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</si>
  <si>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</si>
  <si>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</si>
  <si>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</si>
  <si>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</si>
  <si>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</si>
  <si>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失业保险（0.5）</t>
  </si>
  <si>
    <t>起</t>
  </si>
  <si>
    <t>止</t>
  </si>
  <si>
    <t>新疆九鼎农业集团有限公司</t>
  </si>
  <si>
    <t>杨红</t>
  </si>
  <si>
    <t>女</t>
  </si>
  <si>
    <t>6501*****0826</t>
  </si>
  <si>
    <t>186****5075</t>
  </si>
  <si>
    <t>一般劳动者</t>
  </si>
  <si>
    <t>2021年3月</t>
  </si>
  <si>
    <t>李磊</t>
  </si>
  <si>
    <t>男</t>
  </si>
  <si>
    <t>4127*****2077</t>
  </si>
  <si>
    <t>186****0191</t>
  </si>
  <si>
    <t>2021年12月</t>
  </si>
  <si>
    <t>魏夏辉</t>
  </si>
  <si>
    <t>6532*****002X</t>
  </si>
  <si>
    <t>177****1881</t>
  </si>
  <si>
    <t>2022年5月</t>
  </si>
  <si>
    <t>黄光宪</t>
  </si>
  <si>
    <t>6123*****9031</t>
  </si>
  <si>
    <t>180****9666</t>
  </si>
  <si>
    <t>2022年6月</t>
  </si>
  <si>
    <t>张雨微</t>
  </si>
  <si>
    <t>6590*****594X</t>
  </si>
  <si>
    <t>186****8204</t>
  </si>
  <si>
    <t>2023年3月</t>
  </si>
  <si>
    <t>赵培</t>
  </si>
  <si>
    <t>6501*****2218</t>
  </si>
  <si>
    <t>136****1011</t>
  </si>
  <si>
    <t>2023年5月</t>
  </si>
  <si>
    <t>刘鑫</t>
  </si>
  <si>
    <t>6501*****6514</t>
  </si>
  <si>
    <t>189****8823</t>
  </si>
  <si>
    <t>2023年6月</t>
  </si>
  <si>
    <t>蒋丽媛</t>
  </si>
  <si>
    <t>6542*****4624</t>
  </si>
  <si>
    <t>186****6956</t>
  </si>
  <si>
    <t>2023年8月</t>
  </si>
  <si>
    <t>程锐</t>
  </si>
  <si>
    <t>6542*****1222</t>
  </si>
  <si>
    <t>132****8771</t>
  </si>
  <si>
    <t>刘楠</t>
  </si>
  <si>
    <t>6541*****2776</t>
  </si>
  <si>
    <t>187****2079</t>
  </si>
  <si>
    <t>2023年10月</t>
  </si>
  <si>
    <t>王云</t>
  </si>
  <si>
    <t>6540*****4524</t>
  </si>
  <si>
    <t>177****8966</t>
  </si>
  <si>
    <t>段文斌</t>
  </si>
  <si>
    <t>6501*****5518</t>
  </si>
  <si>
    <t>186****2721</t>
  </si>
  <si>
    <t>王小军</t>
  </si>
  <si>
    <t>6101*****0719</t>
  </si>
  <si>
    <t>136****2994</t>
  </si>
  <si>
    <t>曾雅慧</t>
  </si>
  <si>
    <t>6522*****1627</t>
  </si>
  <si>
    <t>157****1453</t>
  </si>
  <si>
    <t>2023年12月</t>
  </si>
  <si>
    <t>韩燕茹</t>
  </si>
  <si>
    <t>6522*****0943</t>
  </si>
  <si>
    <t>195****5004</t>
  </si>
  <si>
    <t>高校毕业生</t>
  </si>
  <si>
    <t>2023年4月</t>
  </si>
  <si>
    <t>新疆九鼎恒兴蔬菜有限公司</t>
  </si>
  <si>
    <t>黄平国</t>
  </si>
  <si>
    <t>6124*****7512</t>
  </si>
  <si>
    <t>151****2905</t>
  </si>
  <si>
    <t>刘婷</t>
  </si>
  <si>
    <t>6221*****0386</t>
  </si>
  <si>
    <t>176****2836</t>
  </si>
  <si>
    <t>谢芳</t>
  </si>
  <si>
    <t>6527*****0722</t>
  </si>
  <si>
    <t>136****2196</t>
  </si>
  <si>
    <t>何丽娟</t>
  </si>
  <si>
    <t>6501*****4721</t>
  </si>
  <si>
    <t>152****9130</t>
  </si>
  <si>
    <t>2023年7月</t>
  </si>
  <si>
    <t>张晓</t>
  </si>
  <si>
    <t>6523*****2321</t>
  </si>
  <si>
    <t>186****5336</t>
  </si>
  <si>
    <t>新疆九鼎农产品经营管理有限公司</t>
  </si>
  <si>
    <t>黄学涛</t>
  </si>
  <si>
    <t>4104*****6035</t>
  </si>
  <si>
    <t>150****7186</t>
  </si>
  <si>
    <t xml:space="preserve">新疆盛和果品经营管理有限公司 </t>
  </si>
  <si>
    <t>徐爱红</t>
  </si>
  <si>
    <t>6205*****350X</t>
  </si>
  <si>
    <t>132****2508</t>
  </si>
  <si>
    <t>邓琦媛</t>
  </si>
  <si>
    <t>4305*****0505</t>
  </si>
  <si>
    <t>198****9520</t>
  </si>
  <si>
    <t>刘小玲</t>
  </si>
  <si>
    <t>6223*****6441</t>
  </si>
  <si>
    <t>199****8223</t>
  </si>
  <si>
    <t>苏比努尔·阿布来提</t>
  </si>
  <si>
    <t>6529*****202X</t>
  </si>
  <si>
    <t>151****6508</t>
  </si>
  <si>
    <t>乌鲁木齐九鼎雪域食品冷冻有限公司</t>
  </si>
  <si>
    <t>邓子兴</t>
  </si>
  <si>
    <t>6501*****2014</t>
  </si>
  <si>
    <t>180****1177</t>
  </si>
  <si>
    <t>袁秀霞</t>
  </si>
  <si>
    <t>6223*****0246</t>
  </si>
  <si>
    <t>152****5121</t>
  </si>
  <si>
    <t>2021年7月</t>
  </si>
  <si>
    <t>刘路玲</t>
  </si>
  <si>
    <t>6528*****1629</t>
  </si>
  <si>
    <t>150****7791</t>
  </si>
  <si>
    <t>2021年11月</t>
  </si>
  <si>
    <t>何高军</t>
  </si>
  <si>
    <t>6501*****4712</t>
  </si>
  <si>
    <t>151****0710</t>
  </si>
  <si>
    <t>2022年1月</t>
  </si>
  <si>
    <t>李德武</t>
  </si>
  <si>
    <t>4128*****1912</t>
  </si>
  <si>
    <t>159****6220</t>
  </si>
  <si>
    <t>新疆九鼎供应链管理有限公司</t>
  </si>
  <si>
    <t>张雪</t>
  </si>
  <si>
    <t>3715*****5129</t>
  </si>
  <si>
    <t>159****9241</t>
  </si>
  <si>
    <t>许志豪</t>
  </si>
  <si>
    <t>6521*****0032</t>
  </si>
  <si>
    <t>186****9208</t>
  </si>
  <si>
    <t>甘志龙</t>
  </si>
  <si>
    <t>6501*****131X</t>
  </si>
  <si>
    <t>177****6667</t>
  </si>
  <si>
    <t>新疆九鼎农产品检测技术有限公司</t>
  </si>
  <si>
    <t>王超</t>
  </si>
  <si>
    <t>6523*****3613</t>
  </si>
  <si>
    <t>185****0543</t>
  </si>
  <si>
    <t>朱鸣</t>
  </si>
  <si>
    <t>6501*****1326</t>
  </si>
  <si>
    <t>185****4729</t>
  </si>
  <si>
    <t>刘蓓华</t>
  </si>
  <si>
    <t>4127*****1023</t>
  </si>
  <si>
    <t>152****7323</t>
  </si>
  <si>
    <t>庞婷丽</t>
  </si>
  <si>
    <t>4127*****322X</t>
  </si>
  <si>
    <t>177****1126</t>
  </si>
  <si>
    <t>潘东辉</t>
  </si>
  <si>
    <t>6501*****4711</t>
  </si>
  <si>
    <t>176****3008</t>
  </si>
  <si>
    <t>唐晓玲</t>
  </si>
  <si>
    <t>6501*****4044</t>
  </si>
  <si>
    <t>133****3297</t>
  </si>
  <si>
    <t>唐努尔·马木尔汗</t>
  </si>
  <si>
    <t>6501*****2827</t>
  </si>
  <si>
    <t>136****7001</t>
  </si>
  <si>
    <t>孟微</t>
  </si>
  <si>
    <t xml:space="preserve">3422*****4104
</t>
  </si>
  <si>
    <t>150****5971</t>
  </si>
  <si>
    <t>2022年7月</t>
  </si>
  <si>
    <t>夏尔依帕·卡里木</t>
  </si>
  <si>
    <t xml:space="preserve">6501*****3228
</t>
  </si>
  <si>
    <t>151****3867</t>
  </si>
  <si>
    <t>杨雪</t>
  </si>
  <si>
    <t xml:space="preserve">4312*****3226
</t>
  </si>
  <si>
    <t>134****7451</t>
  </si>
  <si>
    <t>2023年11月</t>
  </si>
  <si>
    <t>孔昱轩</t>
  </si>
  <si>
    <t>6501*****0647</t>
  </si>
  <si>
    <t>189****6930</t>
  </si>
  <si>
    <t>新疆华威恒远房地产开发有限公司</t>
  </si>
  <si>
    <t>黄  鑫</t>
  </si>
  <si>
    <t>6540*****3716</t>
  </si>
  <si>
    <t>135****0177</t>
  </si>
  <si>
    <t>2021年5月</t>
  </si>
  <si>
    <t>梁雪梅</t>
  </si>
  <si>
    <t>6321*****2622</t>
  </si>
  <si>
    <t>139****9802</t>
  </si>
  <si>
    <t>曹凤</t>
  </si>
  <si>
    <t>4115*****5521</t>
  </si>
  <si>
    <t>181****1443</t>
  </si>
  <si>
    <t>新疆聚鑫运通物流有限公司</t>
  </si>
  <si>
    <t>张俊静</t>
  </si>
  <si>
    <t>6523*****4728</t>
  </si>
  <si>
    <t>186****2921</t>
  </si>
  <si>
    <t>田鹏飞</t>
  </si>
  <si>
    <t>6528*****2614</t>
  </si>
  <si>
    <t>189****0869</t>
  </si>
  <si>
    <t>王 旋</t>
  </si>
  <si>
    <t>6124*****3381</t>
  </si>
  <si>
    <t>150****8875</t>
  </si>
  <si>
    <t>冯俊杰</t>
  </si>
  <si>
    <t>1305*****7012</t>
  </si>
  <si>
    <t>152****0653</t>
  </si>
  <si>
    <t>新疆中瑞德盈国际物流股份有限公司</t>
  </si>
  <si>
    <t>伊力亚尔·买买提</t>
  </si>
  <si>
    <t>6501*****3034</t>
  </si>
  <si>
    <t>139****0112</t>
  </si>
  <si>
    <t>姜国英</t>
  </si>
  <si>
    <t>3412*****5519</t>
  </si>
  <si>
    <t>159****6957</t>
  </si>
  <si>
    <t>曾  晖</t>
  </si>
  <si>
    <t>6501*****0611</t>
  </si>
  <si>
    <t>185****9300</t>
  </si>
  <si>
    <t>米尔扎依提·麦麦提</t>
  </si>
  <si>
    <t>6531*****0455</t>
  </si>
  <si>
    <t>132****6200</t>
  </si>
  <si>
    <t>钟智诚</t>
  </si>
  <si>
    <t>6501*****2316</t>
  </si>
  <si>
    <t>156****0373</t>
  </si>
  <si>
    <t>新疆九鼎丝路投资有限公司</t>
  </si>
  <si>
    <t>李品一丁</t>
  </si>
  <si>
    <t>6501*****4518</t>
  </si>
  <si>
    <t>135****3012</t>
  </si>
  <si>
    <t>2021年1月</t>
  </si>
  <si>
    <t>刘江龙</t>
  </si>
  <si>
    <t>6104*****2971</t>
  </si>
  <si>
    <t>139****2686</t>
  </si>
  <si>
    <t>孙凯</t>
  </si>
  <si>
    <t>6501*****031X</t>
  </si>
  <si>
    <t>158****9755</t>
  </si>
  <si>
    <t>兰杰</t>
  </si>
  <si>
    <t>6590*****1827</t>
  </si>
  <si>
    <t>151****5570</t>
  </si>
  <si>
    <t>马建东</t>
  </si>
  <si>
    <t>6522*****0835</t>
  </si>
  <si>
    <t>186****5137</t>
  </si>
  <si>
    <t>新疆九鼎物流经营管理有限责任公司</t>
  </si>
  <si>
    <t>张俊瑶</t>
  </si>
  <si>
    <t>6523*****2626</t>
  </si>
  <si>
    <t>180****0028</t>
  </si>
  <si>
    <t>2022年1-6月企业新招用劳动者社会保险补贴补差审批表</t>
  </si>
  <si>
    <t>申请补贴数额</t>
  </si>
  <si>
    <r>
      <rPr>
        <u/>
        <sz val="12"/>
        <color indexed="8"/>
        <rFont val="仿宋_GB2312"/>
        <charset val="134"/>
      </rPr>
      <t xml:space="preserve">       5006.4    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</si>
  <si>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代缴社会保险费数额 </t>
    </r>
    <r>
      <rPr>
        <sz val="12"/>
        <color indexed="8"/>
        <rFont val="仿宋_GB2312"/>
        <charset val="134"/>
      </rPr>
      <t xml:space="preserve">          </t>
    </r>
    <r>
      <rPr>
        <sz val="12"/>
        <color indexed="8"/>
        <rFont val="仿宋_GB2312"/>
        <charset val="134"/>
      </rPr>
      <t>（不含个人缴费）</t>
    </r>
  </si>
  <si>
    <r>
      <rPr>
        <sz val="12"/>
        <color indexed="8"/>
        <rFont val="仿宋_GB2312"/>
        <charset val="134"/>
      </rPr>
      <t>其中：基本养老保险：</t>
    </r>
    <r>
      <rPr>
        <u/>
        <sz val="12"/>
        <color indexed="8"/>
        <rFont val="仿宋_GB2312"/>
        <charset val="134"/>
      </rPr>
      <t xml:space="preserve">   5006.4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</si>
  <si>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基本医疗保险：</t>
    </r>
    <r>
      <rPr>
        <u/>
        <sz val="12"/>
        <color indexed="8"/>
        <rFont val="仿宋_GB2312"/>
        <charset val="134"/>
      </rPr>
      <t xml:space="preserve">    0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</si>
  <si>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失业保险：</t>
    </r>
    <r>
      <rPr>
        <u/>
        <sz val="12"/>
        <color indexed="8"/>
        <rFont val="仿宋_GB2312"/>
        <charset val="134"/>
      </rPr>
      <t xml:space="preserve">      0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</si>
  <si>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单位招用就业困难人员 </t>
    </r>
    <r>
      <rPr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总人数</t>
    </r>
  </si>
  <si>
    <t>开户行</t>
  </si>
  <si>
    <t>账号</t>
  </si>
  <si>
    <t>团场社会事务服务中心 初审意见</t>
  </si>
  <si>
    <t>经办人：                    领导签字：</t>
  </si>
  <si>
    <t>单位（盖章）</t>
  </si>
  <si>
    <t xml:space="preserve">                                                   年    月    日</t>
  </si>
  <si>
    <t>团场社会事务办公室/兵团乌鲁木齐经济技术开发区相关部门/集团公司人资部门审核意见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</si>
  <si>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</si>
  <si>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个，共计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月—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人（基本养老保险补差：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元、基本医疗保险补差：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元、失业保险补差：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</si>
  <si>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t xml:space="preserve">                                        年    月    日</t>
  </si>
  <si>
    <t>师公共就业和人才服务局复核意见</t>
  </si>
  <si>
    <r>
      <rPr>
        <sz val="12"/>
        <color indexed="8"/>
        <rFont val="仿宋_GB2312"/>
        <charset val="134"/>
      </rPr>
      <t xml:space="preserve">    此次申报企业新招用劳动者社会保险补贴补差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万元，经审核，符合申领社会保险补贴补差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万元。</t>
    </r>
  </si>
  <si>
    <t xml:space="preserve">经办人：         审核人：           领导签章：   </t>
  </si>
  <si>
    <t xml:space="preserve">  单位（盖章）</t>
  </si>
  <si>
    <t xml:space="preserve">                                         年    月    日  </t>
  </si>
  <si>
    <t>师人力资源和社会保障局审批意见</t>
  </si>
  <si>
    <t>领导签章：</t>
  </si>
  <si>
    <t xml:space="preserve">                               年    月    日</t>
  </si>
  <si>
    <t>2022年1-7月企业新招用劳动者社会保险补贴补差汇总表</t>
  </si>
  <si>
    <t>填报单位（盖章）：新疆九鼎农业集团有限公司                                                                     单位：人、元</t>
  </si>
  <si>
    <t>补贴人数</t>
  </si>
  <si>
    <t>基本养老保险补贴补差金额</t>
  </si>
  <si>
    <t>基本医疗保险补贴补差金额</t>
  </si>
  <si>
    <t>失业保险补贴补差金额</t>
  </si>
  <si>
    <t>补贴补差金额合计</t>
  </si>
  <si>
    <t>备注</t>
  </si>
  <si>
    <t>其中：女性</t>
  </si>
  <si>
    <t>新疆盛和果品经营管理有限公司</t>
  </si>
  <si>
    <t>新疆九鼎恒兴蔬菜经营管理有限公司</t>
  </si>
  <si>
    <t>…</t>
  </si>
  <si>
    <t>合计</t>
  </si>
  <si>
    <t>领导签字：                                           经办人：                                 年   月   日</t>
  </si>
  <si>
    <t>2022年1-6月企业新招用劳动者社会保险补贴补差花名册</t>
  </si>
  <si>
    <t>填报单位（盖章）：新疆九鼎农业集团有限公司</t>
  </si>
  <si>
    <t>族别</t>
  </si>
  <si>
    <t>补贴补差起-止月份</t>
  </si>
  <si>
    <t>基本养老保险（元/月）（16%）</t>
  </si>
  <si>
    <t>基本医疗保险（元/月）          （9%）</t>
  </si>
  <si>
    <t>失业保险（元/月）            （0.5%）</t>
  </si>
  <si>
    <r>
      <rPr>
        <sz val="10"/>
        <color indexed="8"/>
        <rFont val="仿宋_GB2312"/>
        <charset val="134"/>
      </rPr>
      <t xml:space="preserve">补贴补差 小计       </t>
    </r>
    <r>
      <rPr>
        <sz val="10.5"/>
        <color indexed="8"/>
        <rFont val="仿宋_GB2312"/>
        <charset val="134"/>
      </rPr>
      <t>（元/月）</t>
    </r>
  </si>
  <si>
    <t>补贴月数</t>
  </si>
  <si>
    <t>补贴补差合计（元）</t>
  </si>
  <si>
    <t>缴费     基数</t>
  </si>
  <si>
    <t>原补贴标准</t>
  </si>
  <si>
    <t>应补贴标准</t>
  </si>
  <si>
    <t>补贴补差</t>
  </si>
  <si>
    <t>11=10-9</t>
  </si>
  <si>
    <t>15=14-13</t>
  </si>
  <si>
    <t>19=18-17</t>
  </si>
  <si>
    <t>20=11+15+19</t>
  </si>
  <si>
    <t>22=20*21</t>
  </si>
  <si>
    <t>赵德响</t>
  </si>
  <si>
    <t>汉族</t>
  </si>
  <si>
    <t>650103197601240630</t>
  </si>
  <si>
    <t>2022年1-6月</t>
  </si>
  <si>
    <t>钟瑞凯</t>
  </si>
  <si>
    <t>650121199007172411</t>
  </si>
  <si>
    <t>沈亚静</t>
  </si>
  <si>
    <t>650121197801282424</t>
  </si>
  <si>
    <t>4253</t>
  </si>
  <si>
    <t>6</t>
  </si>
  <si>
    <t>祖拉什汗·巴合德力</t>
  </si>
  <si>
    <t>哈萨克族</t>
  </si>
  <si>
    <t>654325198706050929</t>
  </si>
  <si>
    <t>吉尔乃尔·阿衣庆</t>
  </si>
  <si>
    <t>650103198303034729</t>
  </si>
  <si>
    <t>2</t>
  </si>
  <si>
    <t>612401196507207512</t>
  </si>
  <si>
    <t>顾欣欣</t>
  </si>
  <si>
    <t>汉</t>
  </si>
  <si>
    <t>65010619930228202x</t>
  </si>
  <si>
    <t>李金兰</t>
  </si>
  <si>
    <t>回族</t>
  </si>
  <si>
    <t>652322197309082542</t>
  </si>
  <si>
    <t>341282196704165519</t>
  </si>
  <si>
    <t>合   计</t>
  </si>
  <si>
    <t>注：1.人员类别：普通劳动者；就业困难人员，不含高校毕业生。2.普通劳动者只填报养老部分；就业困难人员填报3项保险。3.国有企业自行申报，其他企业由所属辖区团场或兵团乌鲁木齐经济技术开发区申报。</t>
  </si>
  <si>
    <t>2022年1-7月企业招用高校毕业生社会保险补贴
补差审批表</t>
  </si>
  <si>
    <t>申请补贴金额</t>
  </si>
  <si>
    <r>
      <rPr>
        <u/>
        <sz val="12"/>
        <color indexed="8"/>
        <rFont val="仿宋_GB2312"/>
        <charset val="134"/>
      </rPr>
      <t xml:space="preserve">        1641.48         </t>
    </r>
    <r>
      <rPr>
        <sz val="12"/>
        <color indexed="8"/>
        <rFont val="仿宋_GB2312"/>
        <charset val="134"/>
      </rPr>
      <t>元</t>
    </r>
  </si>
  <si>
    <t>代缴社会保险费金额（含个人缴费）</t>
  </si>
  <si>
    <r>
      <rPr>
        <sz val="10"/>
        <color indexed="8"/>
        <rFont val="仿宋_GB2312"/>
        <charset val="134"/>
      </rPr>
      <t>其中：基本养老保险补差：</t>
    </r>
    <r>
      <rPr>
        <u/>
        <sz val="10"/>
        <color indexed="8"/>
        <rFont val="仿宋_GB2312"/>
        <charset val="134"/>
      </rPr>
      <t xml:space="preserve"> 338.4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225.6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 112.8  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</si>
  <si>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基本医疗保险补差：</t>
    </r>
    <r>
      <rPr>
        <u/>
        <sz val="10"/>
        <color indexed="8"/>
        <rFont val="仿宋_GB2312"/>
        <charset val="134"/>
      </rPr>
      <t xml:space="preserve">    1288.98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1054.62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234.36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</si>
  <si>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失业保险补差：</t>
    </r>
    <r>
      <rPr>
        <u/>
        <sz val="10"/>
        <color indexed="8"/>
        <rFont val="仿宋_GB2312"/>
        <charset val="134"/>
      </rPr>
      <t xml:space="preserve">      14.1 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7.05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7.05    </t>
    </r>
    <r>
      <rPr>
        <sz val="10"/>
        <color indexed="8"/>
        <rFont val="仿宋_GB2312"/>
        <charset val="134"/>
      </rPr>
      <t>元）</t>
    </r>
  </si>
  <si>
    <t>团场社会事务办公室/兵团乌鲁木齐工业园区相关部门/集团公司人资部门审核意见</t>
  </si>
  <si>
    <t xml:space="preserve">                                       年    月    日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</si>
  <si>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</si>
  <si>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此次核查申报企业招用高校毕业生社会保险补贴补差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人，经核查，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 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 xml:space="preserve">月- 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人（养老保险：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元、医疗保险：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元、失业保险：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</si>
  <si>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个，企业招用高校毕业生社会保险补贴补差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万元，经审核，符合申领企业招用高校毕业生社会保险补贴补差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万元。</t>
    </r>
  </si>
  <si>
    <t>经办人：         审核人：            领导签章：</t>
  </si>
  <si>
    <t>2022年1-7月企业招用高校毕业生社会保险补贴补差花名册（单位缴费部分）</t>
  </si>
  <si>
    <t>基本医疗保险（元/月）（9%）</t>
  </si>
  <si>
    <t>失业保险（元/月）           （0.5%）</t>
  </si>
  <si>
    <r>
      <rPr>
        <sz val="10"/>
        <color indexed="8"/>
        <rFont val="仿宋_GB2312"/>
        <charset val="134"/>
      </rPr>
      <t>补贴补差金额小计</t>
    </r>
    <r>
      <rPr>
        <sz val="10"/>
        <color indexed="8"/>
        <rFont val="仿宋_GB2312"/>
        <charset val="134"/>
      </rPr>
      <t>（元/月）</t>
    </r>
  </si>
  <si>
    <t>补贴补差金额合计（元）</t>
  </si>
  <si>
    <t>补贴   补差</t>
  </si>
  <si>
    <t>650103199804300647</t>
  </si>
  <si>
    <t>2022年1-7月</t>
  </si>
  <si>
    <t>许蕾</t>
  </si>
  <si>
    <t>650103199810200669</t>
  </si>
  <si>
    <t>411528199810185521</t>
  </si>
  <si>
    <t>2022年1-7月企业招用高校毕业生社会保险补贴补差花名册（个人缴费部分）</t>
  </si>
  <si>
    <t>基本养老保险（元/月）（8%）</t>
  </si>
  <si>
    <t>基本医疗保险（元/月）（2%）</t>
  </si>
  <si>
    <t>补贴     补差</t>
  </si>
</sst>
</file>

<file path=xl/styles.xml><?xml version="1.0" encoding="utf-8"?>
<styleSheet xmlns="http://schemas.openxmlformats.org/spreadsheetml/2006/main">
  <numFmts count="10">
    <numFmt numFmtId="176" formatCode="0.00_ "/>
    <numFmt numFmtId="41" formatCode="_ * #,##0_ ;_ * \-#,##0_ ;_ * &quot;-&quot;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43" formatCode="_ * #,##0.00_ ;_ * \-#,##0.00_ ;_ * &quot;-&quot;??_ ;_ @_ "/>
    <numFmt numFmtId="179" formatCode="0_ "/>
    <numFmt numFmtId="180" formatCode="yyyy&quot;年&quot;m&quot;月&quot;;@"/>
    <numFmt numFmtId="181" formatCode="0.00_);[Red]\(0.00\)"/>
  </numFmts>
  <fonts count="39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7.5"/>
      <color indexed="8"/>
      <name val="仿宋_GB2312"/>
      <charset val="134"/>
    </font>
    <font>
      <sz val="10.5"/>
      <color indexed="8"/>
      <name val="仿宋_GB2312"/>
      <charset val="134"/>
    </font>
    <font>
      <sz val="16"/>
      <color indexed="8"/>
      <name val="仿宋_GB2312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u/>
      <sz val="12"/>
      <color indexed="8"/>
      <name val="仿宋_GB2312"/>
      <charset val="134"/>
    </font>
    <font>
      <sz val="10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u/>
      <sz val="10"/>
      <color indexed="8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6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" borderId="16" applyNumberFormat="0" applyAlignment="0" applyProtection="0">
      <alignment vertical="center"/>
    </xf>
    <xf numFmtId="0" fontId="30" fillId="2" borderId="19" applyNumberFormat="0" applyAlignment="0" applyProtection="0">
      <alignment vertical="center"/>
    </xf>
    <xf numFmtId="0" fontId="22" fillId="11" borderId="18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176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7" fillId="2" borderId="2" xfId="52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180" fontId="12" fillId="0" borderId="0" xfId="0" applyNumberFormat="1" applyFont="1">
      <alignment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81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16" fillId="0" borderId="2" xfId="0" applyNumberFormat="1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9" fontId="16" fillId="0" borderId="2" xfId="47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 shrinkToFit="1"/>
    </xf>
    <xf numFmtId="180" fontId="14" fillId="0" borderId="0" xfId="0" applyNumberFormat="1" applyFont="1" applyAlignment="1">
      <alignment horizontal="center" vertical="center"/>
    </xf>
    <xf numFmtId="180" fontId="15" fillId="0" borderId="9" xfId="0" applyNumberFormat="1" applyFont="1" applyBorder="1" applyAlignment="1">
      <alignment horizontal="center" vertical="center" wrapText="1"/>
    </xf>
    <xf numFmtId="180" fontId="15" fillId="0" borderId="11" xfId="0" applyNumberFormat="1" applyFont="1" applyBorder="1" applyAlignment="1">
      <alignment horizontal="center" vertical="center" wrapText="1"/>
    </xf>
    <xf numFmtId="180" fontId="15" fillId="0" borderId="14" xfId="0" applyNumberFormat="1" applyFont="1" applyBorder="1" applyAlignment="1">
      <alignment horizontal="center" vertical="center" wrapText="1"/>
    </xf>
    <xf numFmtId="180" fontId="15" fillId="0" borderId="15" xfId="0" applyNumberFormat="1" applyFont="1" applyBorder="1" applyAlignment="1">
      <alignment horizontal="center" vertical="center" wrapText="1"/>
    </xf>
    <xf numFmtId="180" fontId="15" fillId="0" borderId="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180" fontId="16" fillId="0" borderId="2" xfId="0" applyNumberFormat="1" applyFont="1" applyFill="1" applyBorder="1" applyAlignment="1">
      <alignment horizontal="center" vertical="center" wrapText="1"/>
    </xf>
    <xf numFmtId="49" fontId="16" fillId="0" borderId="2" xfId="5" applyNumberFormat="1" applyFont="1" applyFill="1" applyBorder="1" applyAlignment="1">
      <alignment horizontal="center" vertical="center" wrapText="1"/>
    </xf>
    <xf numFmtId="57" fontId="16" fillId="0" borderId="2" xfId="5" applyNumberFormat="1" applyFont="1" applyFill="1" applyBorder="1" applyAlignment="1">
      <alignment horizontal="center" vertical="center" wrapText="1"/>
    </xf>
    <xf numFmtId="57" fontId="1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3" fillId="2" borderId="4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4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百分比 1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18" xfId="54"/>
    <cellStyle name="常规 3" xfId="55"/>
    <cellStyle name="常规 10 3 3" xfId="56"/>
    <cellStyle name="常规 19" xfId="57"/>
    <cellStyle name="常规 2" xfId="58"/>
    <cellStyle name="常规 2 10 2" xfId="59"/>
    <cellStyle name="常规_Sheet1_温泉10年01-12月社保明细表" xfId="60"/>
  </cellStyles>
  <dxfs count="1">
    <dxf>
      <fill>
        <patternFill patternType="solid">
          <fgColor indexed="10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466725</xdr:colOff>
      <xdr:row>6</xdr:row>
      <xdr:rowOff>0</xdr:rowOff>
    </xdr:from>
    <xdr:to>
      <xdr:col>2</xdr:col>
      <xdr:colOff>590550</xdr:colOff>
      <xdr:row>7</xdr:row>
      <xdr:rowOff>111125</xdr:rowOff>
    </xdr:to>
    <xdr:sp>
      <xdr:nvSpPr>
        <xdr:cNvPr id="2262" name="Text Box 1"/>
        <xdr:cNvSpPr txBox="1"/>
      </xdr:nvSpPr>
      <xdr:spPr>
        <a:xfrm>
          <a:off x="1986280" y="21170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</xdr:row>
      <xdr:rowOff>0</xdr:rowOff>
    </xdr:from>
    <xdr:to>
      <xdr:col>2</xdr:col>
      <xdr:colOff>590550</xdr:colOff>
      <xdr:row>7</xdr:row>
      <xdr:rowOff>111125</xdr:rowOff>
    </xdr:to>
    <xdr:sp>
      <xdr:nvSpPr>
        <xdr:cNvPr id="2263" name="Text Box 1"/>
        <xdr:cNvSpPr txBox="1"/>
      </xdr:nvSpPr>
      <xdr:spPr>
        <a:xfrm>
          <a:off x="1986280" y="21170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152400</xdr:rowOff>
    </xdr:to>
    <xdr:sp>
      <xdr:nvSpPr>
        <xdr:cNvPr id="2296" name="文本框 1272"/>
        <xdr:cNvSpPr txBox="1"/>
      </xdr:nvSpPr>
      <xdr:spPr>
        <a:xfrm>
          <a:off x="1986280" y="95465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152400</xdr:rowOff>
    </xdr:to>
    <xdr:sp>
      <xdr:nvSpPr>
        <xdr:cNvPr id="2297" name="Text Box 1"/>
        <xdr:cNvSpPr txBox="1"/>
      </xdr:nvSpPr>
      <xdr:spPr>
        <a:xfrm>
          <a:off x="1986280" y="95465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152400</xdr:rowOff>
    </xdr:to>
    <xdr:sp>
      <xdr:nvSpPr>
        <xdr:cNvPr id="2298" name="Text Box 1"/>
        <xdr:cNvSpPr txBox="1"/>
      </xdr:nvSpPr>
      <xdr:spPr>
        <a:xfrm>
          <a:off x="1986280" y="100037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152400</xdr:rowOff>
    </xdr:to>
    <xdr:sp>
      <xdr:nvSpPr>
        <xdr:cNvPr id="2299" name="Text Box 1"/>
        <xdr:cNvSpPr txBox="1"/>
      </xdr:nvSpPr>
      <xdr:spPr>
        <a:xfrm>
          <a:off x="1986280" y="100037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152400</xdr:rowOff>
    </xdr:to>
    <xdr:sp>
      <xdr:nvSpPr>
        <xdr:cNvPr id="2300" name="Text Box 1"/>
        <xdr:cNvSpPr txBox="1"/>
      </xdr:nvSpPr>
      <xdr:spPr>
        <a:xfrm>
          <a:off x="1986280" y="90893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104775</xdr:rowOff>
    </xdr:to>
    <xdr:sp>
      <xdr:nvSpPr>
        <xdr:cNvPr id="2301" name="Text Box 1"/>
        <xdr:cNvSpPr txBox="1"/>
      </xdr:nvSpPr>
      <xdr:spPr>
        <a:xfrm>
          <a:off x="1986280" y="9089390"/>
          <a:ext cx="123825" cy="3333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152400</xdr:rowOff>
    </xdr:to>
    <xdr:sp>
      <xdr:nvSpPr>
        <xdr:cNvPr id="2302" name="Text Box 1"/>
        <xdr:cNvSpPr txBox="1"/>
      </xdr:nvSpPr>
      <xdr:spPr>
        <a:xfrm>
          <a:off x="1986280" y="90893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42</xdr:row>
      <xdr:rowOff>0</xdr:rowOff>
    </xdr:from>
    <xdr:to>
      <xdr:col>2</xdr:col>
      <xdr:colOff>590550</xdr:colOff>
      <xdr:row>43</xdr:row>
      <xdr:rowOff>47625</xdr:rowOff>
    </xdr:to>
    <xdr:sp>
      <xdr:nvSpPr>
        <xdr:cNvPr id="2303" name="Text Box 1"/>
        <xdr:cNvSpPr txBox="1"/>
      </xdr:nvSpPr>
      <xdr:spPr>
        <a:xfrm>
          <a:off x="1986280" y="117182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50</xdr:row>
      <xdr:rowOff>0</xdr:rowOff>
    </xdr:from>
    <xdr:to>
      <xdr:col>2</xdr:col>
      <xdr:colOff>590550</xdr:colOff>
      <xdr:row>51</xdr:row>
      <xdr:rowOff>161925</xdr:rowOff>
    </xdr:to>
    <xdr:sp>
      <xdr:nvSpPr>
        <xdr:cNvPr id="2304" name="Text Box 1"/>
        <xdr:cNvSpPr txBox="1"/>
      </xdr:nvSpPr>
      <xdr:spPr>
        <a:xfrm>
          <a:off x="1986280" y="141947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48</xdr:row>
      <xdr:rowOff>0</xdr:rowOff>
    </xdr:from>
    <xdr:to>
      <xdr:col>2</xdr:col>
      <xdr:colOff>571500</xdr:colOff>
      <xdr:row>49</xdr:row>
      <xdr:rowOff>152400</xdr:rowOff>
    </xdr:to>
    <xdr:sp>
      <xdr:nvSpPr>
        <xdr:cNvPr id="2305" name="Text Box 1"/>
        <xdr:cNvSpPr txBox="1"/>
      </xdr:nvSpPr>
      <xdr:spPr>
        <a:xfrm>
          <a:off x="1967230" y="137375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50</xdr:row>
      <xdr:rowOff>0</xdr:rowOff>
    </xdr:from>
    <xdr:to>
      <xdr:col>2</xdr:col>
      <xdr:colOff>590550</xdr:colOff>
      <xdr:row>51</xdr:row>
      <xdr:rowOff>152400</xdr:rowOff>
    </xdr:to>
    <xdr:sp>
      <xdr:nvSpPr>
        <xdr:cNvPr id="2306" name="Text Box 1"/>
        <xdr:cNvSpPr txBox="1"/>
      </xdr:nvSpPr>
      <xdr:spPr>
        <a:xfrm>
          <a:off x="1986280" y="141947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52</xdr:row>
      <xdr:rowOff>0</xdr:rowOff>
    </xdr:from>
    <xdr:to>
      <xdr:col>2</xdr:col>
      <xdr:colOff>590550</xdr:colOff>
      <xdr:row>53</xdr:row>
      <xdr:rowOff>73025</xdr:rowOff>
    </xdr:to>
    <xdr:sp>
      <xdr:nvSpPr>
        <xdr:cNvPr id="2307" name="Text Box 1"/>
        <xdr:cNvSpPr txBox="1"/>
      </xdr:nvSpPr>
      <xdr:spPr>
        <a:xfrm>
          <a:off x="1986280" y="146519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52</xdr:row>
      <xdr:rowOff>0</xdr:rowOff>
    </xdr:from>
    <xdr:to>
      <xdr:col>2</xdr:col>
      <xdr:colOff>590550</xdr:colOff>
      <xdr:row>53</xdr:row>
      <xdr:rowOff>73025</xdr:rowOff>
    </xdr:to>
    <xdr:sp>
      <xdr:nvSpPr>
        <xdr:cNvPr id="2308" name="Text Box 1"/>
        <xdr:cNvSpPr txBox="1"/>
      </xdr:nvSpPr>
      <xdr:spPr>
        <a:xfrm>
          <a:off x="1986280" y="146519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152400</xdr:rowOff>
    </xdr:to>
    <xdr:sp>
      <xdr:nvSpPr>
        <xdr:cNvPr id="2309" name="Text Box 1"/>
        <xdr:cNvSpPr txBox="1"/>
      </xdr:nvSpPr>
      <xdr:spPr>
        <a:xfrm>
          <a:off x="1986280" y="90893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31</xdr:row>
      <xdr:rowOff>0</xdr:rowOff>
    </xdr:from>
    <xdr:to>
      <xdr:col>2</xdr:col>
      <xdr:colOff>590550</xdr:colOff>
      <xdr:row>32</xdr:row>
      <xdr:rowOff>104775</xdr:rowOff>
    </xdr:to>
    <xdr:sp>
      <xdr:nvSpPr>
        <xdr:cNvPr id="2310" name="Text Box 1"/>
        <xdr:cNvSpPr txBox="1"/>
      </xdr:nvSpPr>
      <xdr:spPr>
        <a:xfrm>
          <a:off x="1986280" y="9089390"/>
          <a:ext cx="123825" cy="3333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152400</xdr:rowOff>
    </xdr:to>
    <xdr:sp>
      <xdr:nvSpPr>
        <xdr:cNvPr id="2311" name="Text Box 1"/>
        <xdr:cNvSpPr txBox="1"/>
      </xdr:nvSpPr>
      <xdr:spPr>
        <a:xfrm>
          <a:off x="1986280" y="95465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152400</xdr:colOff>
      <xdr:row>35</xdr:row>
      <xdr:rowOff>0</xdr:rowOff>
    </xdr:from>
    <xdr:to>
      <xdr:col>9</xdr:col>
      <xdr:colOff>276225</xdr:colOff>
      <xdr:row>36</xdr:row>
      <xdr:rowOff>152400</xdr:rowOff>
    </xdr:to>
    <xdr:sp>
      <xdr:nvSpPr>
        <xdr:cNvPr id="2312" name="Text Box 1"/>
        <xdr:cNvSpPr txBox="1"/>
      </xdr:nvSpPr>
      <xdr:spPr>
        <a:xfrm>
          <a:off x="6875780" y="100037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53</xdr:row>
      <xdr:rowOff>0</xdr:rowOff>
    </xdr:from>
    <xdr:to>
      <xdr:col>2</xdr:col>
      <xdr:colOff>590550</xdr:colOff>
      <xdr:row>54</xdr:row>
      <xdr:rowOff>152400</xdr:rowOff>
    </xdr:to>
    <xdr:sp>
      <xdr:nvSpPr>
        <xdr:cNvPr id="2313" name="Text Box 1"/>
        <xdr:cNvSpPr txBox="1"/>
      </xdr:nvSpPr>
      <xdr:spPr>
        <a:xfrm>
          <a:off x="1986280" y="14969490"/>
          <a:ext cx="123825" cy="3810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161925</xdr:rowOff>
    </xdr:to>
    <xdr:sp>
      <xdr:nvSpPr>
        <xdr:cNvPr id="2314" name="Text Box 1"/>
        <xdr:cNvSpPr txBox="1"/>
      </xdr:nvSpPr>
      <xdr:spPr>
        <a:xfrm>
          <a:off x="1986280" y="97751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161925</xdr:rowOff>
    </xdr:to>
    <xdr:sp>
      <xdr:nvSpPr>
        <xdr:cNvPr id="2315" name="Text Box 1"/>
        <xdr:cNvSpPr txBox="1"/>
      </xdr:nvSpPr>
      <xdr:spPr>
        <a:xfrm>
          <a:off x="1986280" y="97751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161925</xdr:rowOff>
    </xdr:to>
    <xdr:sp>
      <xdr:nvSpPr>
        <xdr:cNvPr id="2316" name="Text Box 1"/>
        <xdr:cNvSpPr txBox="1"/>
      </xdr:nvSpPr>
      <xdr:spPr>
        <a:xfrm>
          <a:off x="1986280" y="97751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34</xdr:row>
      <xdr:rowOff>0</xdr:rowOff>
    </xdr:from>
    <xdr:to>
      <xdr:col>2</xdr:col>
      <xdr:colOff>590550</xdr:colOff>
      <xdr:row>35</xdr:row>
      <xdr:rowOff>161925</xdr:rowOff>
    </xdr:to>
    <xdr:sp>
      <xdr:nvSpPr>
        <xdr:cNvPr id="2317" name="Text Box 1"/>
        <xdr:cNvSpPr txBox="1"/>
      </xdr:nvSpPr>
      <xdr:spPr>
        <a:xfrm>
          <a:off x="1986280" y="97751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21</xdr:row>
      <xdr:rowOff>28575</xdr:rowOff>
    </xdr:from>
    <xdr:to>
      <xdr:col>2</xdr:col>
      <xdr:colOff>571500</xdr:colOff>
      <xdr:row>22</xdr:row>
      <xdr:rowOff>190500</xdr:rowOff>
    </xdr:to>
    <xdr:sp>
      <xdr:nvSpPr>
        <xdr:cNvPr id="2318" name="Text Box 1"/>
        <xdr:cNvSpPr txBox="1"/>
      </xdr:nvSpPr>
      <xdr:spPr>
        <a:xfrm>
          <a:off x="1967230" y="633666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162560</xdr:rowOff>
    </xdr:to>
    <xdr:sp>
      <xdr:nvSpPr>
        <xdr:cNvPr id="2" name="Text Box 1"/>
        <xdr:cNvSpPr txBox="1"/>
      </xdr:nvSpPr>
      <xdr:spPr>
        <a:xfrm>
          <a:off x="1986280" y="100037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162560</xdr:rowOff>
    </xdr:to>
    <xdr:sp>
      <xdr:nvSpPr>
        <xdr:cNvPr id="3" name="Text Box 1"/>
        <xdr:cNvSpPr txBox="1"/>
      </xdr:nvSpPr>
      <xdr:spPr>
        <a:xfrm>
          <a:off x="1986280" y="100037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124460</xdr:rowOff>
    </xdr:to>
    <xdr:sp>
      <xdr:nvSpPr>
        <xdr:cNvPr id="4" name="Text Box 1"/>
        <xdr:cNvSpPr txBox="1"/>
      </xdr:nvSpPr>
      <xdr:spPr>
        <a:xfrm>
          <a:off x="1986280" y="104990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124460</xdr:rowOff>
    </xdr:to>
    <xdr:sp>
      <xdr:nvSpPr>
        <xdr:cNvPr id="5" name="Text Box 1"/>
        <xdr:cNvSpPr txBox="1"/>
      </xdr:nvSpPr>
      <xdr:spPr>
        <a:xfrm>
          <a:off x="1986280" y="104990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162560</xdr:rowOff>
    </xdr:to>
    <xdr:sp>
      <xdr:nvSpPr>
        <xdr:cNvPr id="6" name="Text Box 1"/>
        <xdr:cNvSpPr txBox="1"/>
      </xdr:nvSpPr>
      <xdr:spPr>
        <a:xfrm>
          <a:off x="1986280" y="95465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115570</xdr:rowOff>
    </xdr:to>
    <xdr:sp>
      <xdr:nvSpPr>
        <xdr:cNvPr id="7" name="Text Box 1"/>
        <xdr:cNvSpPr txBox="1"/>
      </xdr:nvSpPr>
      <xdr:spPr>
        <a:xfrm>
          <a:off x="1986280" y="9546590"/>
          <a:ext cx="12382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162560</xdr:rowOff>
    </xdr:to>
    <xdr:sp>
      <xdr:nvSpPr>
        <xdr:cNvPr id="8" name="Text Box 1"/>
        <xdr:cNvSpPr txBox="1"/>
      </xdr:nvSpPr>
      <xdr:spPr>
        <a:xfrm>
          <a:off x="1986280" y="95465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47</xdr:row>
      <xdr:rowOff>0</xdr:rowOff>
    </xdr:from>
    <xdr:to>
      <xdr:col>2</xdr:col>
      <xdr:colOff>590550</xdr:colOff>
      <xdr:row>48</xdr:row>
      <xdr:rowOff>60960</xdr:rowOff>
    </xdr:to>
    <xdr:sp>
      <xdr:nvSpPr>
        <xdr:cNvPr id="9" name="Text Box 1"/>
        <xdr:cNvSpPr txBox="1"/>
      </xdr:nvSpPr>
      <xdr:spPr>
        <a:xfrm>
          <a:off x="1986280" y="134073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56</xdr:row>
      <xdr:rowOff>0</xdr:rowOff>
    </xdr:from>
    <xdr:to>
      <xdr:col>2</xdr:col>
      <xdr:colOff>590550</xdr:colOff>
      <xdr:row>57</xdr:row>
      <xdr:rowOff>185420</xdr:rowOff>
    </xdr:to>
    <xdr:sp>
      <xdr:nvSpPr>
        <xdr:cNvPr id="10" name="Text Box 1"/>
        <xdr:cNvSpPr txBox="1"/>
      </xdr:nvSpPr>
      <xdr:spPr>
        <a:xfrm>
          <a:off x="1986280" y="15655290"/>
          <a:ext cx="12382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449580</xdr:colOff>
      <xdr:row>53</xdr:row>
      <xdr:rowOff>228600</xdr:rowOff>
    </xdr:from>
    <xdr:to>
      <xdr:col>2</xdr:col>
      <xdr:colOff>573405</xdr:colOff>
      <xdr:row>55</xdr:row>
      <xdr:rowOff>162560</xdr:rowOff>
    </xdr:to>
    <xdr:sp>
      <xdr:nvSpPr>
        <xdr:cNvPr id="11" name="Text Box 1"/>
        <xdr:cNvSpPr txBox="1"/>
      </xdr:nvSpPr>
      <xdr:spPr>
        <a:xfrm>
          <a:off x="1969135" y="151980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56</xdr:row>
      <xdr:rowOff>0</xdr:rowOff>
    </xdr:from>
    <xdr:to>
      <xdr:col>2</xdr:col>
      <xdr:colOff>590550</xdr:colOff>
      <xdr:row>57</xdr:row>
      <xdr:rowOff>185420</xdr:rowOff>
    </xdr:to>
    <xdr:sp>
      <xdr:nvSpPr>
        <xdr:cNvPr id="12" name="Text Box 1"/>
        <xdr:cNvSpPr txBox="1"/>
      </xdr:nvSpPr>
      <xdr:spPr>
        <a:xfrm>
          <a:off x="1986280" y="15655290"/>
          <a:ext cx="123825" cy="414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59</xdr:row>
      <xdr:rowOff>0</xdr:rowOff>
    </xdr:from>
    <xdr:to>
      <xdr:col>2</xdr:col>
      <xdr:colOff>590550</xdr:colOff>
      <xdr:row>59</xdr:row>
      <xdr:rowOff>391160</xdr:rowOff>
    </xdr:to>
    <xdr:sp>
      <xdr:nvSpPr>
        <xdr:cNvPr id="13" name="Text Box 1"/>
        <xdr:cNvSpPr txBox="1"/>
      </xdr:nvSpPr>
      <xdr:spPr>
        <a:xfrm>
          <a:off x="1986280" y="165315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59</xdr:row>
      <xdr:rowOff>0</xdr:rowOff>
    </xdr:from>
    <xdr:to>
      <xdr:col>2</xdr:col>
      <xdr:colOff>590550</xdr:colOff>
      <xdr:row>59</xdr:row>
      <xdr:rowOff>391160</xdr:rowOff>
    </xdr:to>
    <xdr:sp>
      <xdr:nvSpPr>
        <xdr:cNvPr id="14" name="Text Box 1"/>
        <xdr:cNvSpPr txBox="1"/>
      </xdr:nvSpPr>
      <xdr:spPr>
        <a:xfrm>
          <a:off x="1986280" y="165315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162560</xdr:rowOff>
    </xdr:to>
    <xdr:sp>
      <xdr:nvSpPr>
        <xdr:cNvPr id="15" name="Text Box 1"/>
        <xdr:cNvSpPr txBox="1"/>
      </xdr:nvSpPr>
      <xdr:spPr>
        <a:xfrm>
          <a:off x="1986280" y="95465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33</xdr:row>
      <xdr:rowOff>0</xdr:rowOff>
    </xdr:from>
    <xdr:to>
      <xdr:col>2</xdr:col>
      <xdr:colOff>590550</xdr:colOff>
      <xdr:row>34</xdr:row>
      <xdr:rowOff>115570</xdr:rowOff>
    </xdr:to>
    <xdr:sp>
      <xdr:nvSpPr>
        <xdr:cNvPr id="16" name="Text Box 1"/>
        <xdr:cNvSpPr txBox="1"/>
      </xdr:nvSpPr>
      <xdr:spPr>
        <a:xfrm>
          <a:off x="1986280" y="9546590"/>
          <a:ext cx="12382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35</xdr:row>
      <xdr:rowOff>0</xdr:rowOff>
    </xdr:from>
    <xdr:to>
      <xdr:col>2</xdr:col>
      <xdr:colOff>590550</xdr:colOff>
      <xdr:row>36</xdr:row>
      <xdr:rowOff>162560</xdr:rowOff>
    </xdr:to>
    <xdr:sp>
      <xdr:nvSpPr>
        <xdr:cNvPr id="17" name="Text Box 1"/>
        <xdr:cNvSpPr txBox="1"/>
      </xdr:nvSpPr>
      <xdr:spPr>
        <a:xfrm>
          <a:off x="1986280" y="100037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152400</xdr:colOff>
      <xdr:row>37</xdr:row>
      <xdr:rowOff>200025</xdr:rowOff>
    </xdr:from>
    <xdr:to>
      <xdr:col>9</xdr:col>
      <xdr:colOff>276225</xdr:colOff>
      <xdr:row>39</xdr:row>
      <xdr:rowOff>57785</xdr:rowOff>
    </xdr:to>
    <xdr:sp>
      <xdr:nvSpPr>
        <xdr:cNvPr id="18" name="Text Box 1"/>
        <xdr:cNvSpPr txBox="1"/>
      </xdr:nvSpPr>
      <xdr:spPr>
        <a:xfrm>
          <a:off x="6875780" y="1069911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36</xdr:row>
      <xdr:rowOff>0</xdr:rowOff>
    </xdr:from>
    <xdr:to>
      <xdr:col>2</xdr:col>
      <xdr:colOff>590550</xdr:colOff>
      <xdr:row>37</xdr:row>
      <xdr:rowOff>124460</xdr:rowOff>
    </xdr:to>
    <xdr:sp>
      <xdr:nvSpPr>
        <xdr:cNvPr id="19" name="Text Box 1"/>
        <xdr:cNvSpPr txBox="1"/>
      </xdr:nvSpPr>
      <xdr:spPr>
        <a:xfrm>
          <a:off x="1986280" y="102323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36</xdr:row>
      <xdr:rowOff>0</xdr:rowOff>
    </xdr:from>
    <xdr:to>
      <xdr:col>2</xdr:col>
      <xdr:colOff>590550</xdr:colOff>
      <xdr:row>37</xdr:row>
      <xdr:rowOff>124460</xdr:rowOff>
    </xdr:to>
    <xdr:sp>
      <xdr:nvSpPr>
        <xdr:cNvPr id="20" name="Text Box 1"/>
        <xdr:cNvSpPr txBox="1"/>
      </xdr:nvSpPr>
      <xdr:spPr>
        <a:xfrm>
          <a:off x="1986280" y="102323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36</xdr:row>
      <xdr:rowOff>0</xdr:rowOff>
    </xdr:from>
    <xdr:to>
      <xdr:col>2</xdr:col>
      <xdr:colOff>590550</xdr:colOff>
      <xdr:row>37</xdr:row>
      <xdr:rowOff>124460</xdr:rowOff>
    </xdr:to>
    <xdr:sp>
      <xdr:nvSpPr>
        <xdr:cNvPr id="21" name="Text Box 1"/>
        <xdr:cNvSpPr txBox="1"/>
      </xdr:nvSpPr>
      <xdr:spPr>
        <a:xfrm>
          <a:off x="1986280" y="102323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466725</xdr:colOff>
      <xdr:row>36</xdr:row>
      <xdr:rowOff>0</xdr:rowOff>
    </xdr:from>
    <xdr:to>
      <xdr:col>2</xdr:col>
      <xdr:colOff>590550</xdr:colOff>
      <xdr:row>37</xdr:row>
      <xdr:rowOff>124460</xdr:rowOff>
    </xdr:to>
    <xdr:sp>
      <xdr:nvSpPr>
        <xdr:cNvPr id="22" name="Text Box 1"/>
        <xdr:cNvSpPr txBox="1"/>
      </xdr:nvSpPr>
      <xdr:spPr>
        <a:xfrm>
          <a:off x="1986280" y="10232390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21</xdr:row>
      <xdr:rowOff>28575</xdr:rowOff>
    </xdr:from>
    <xdr:to>
      <xdr:col>2</xdr:col>
      <xdr:colOff>571500</xdr:colOff>
      <xdr:row>22</xdr:row>
      <xdr:rowOff>191135</xdr:rowOff>
    </xdr:to>
    <xdr:sp>
      <xdr:nvSpPr>
        <xdr:cNvPr id="23" name="Text Box 1"/>
        <xdr:cNvSpPr txBox="1"/>
      </xdr:nvSpPr>
      <xdr:spPr>
        <a:xfrm>
          <a:off x="1967230" y="6336665"/>
          <a:ext cx="123825" cy="391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2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3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4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8195" name="Text Box 1"/>
        <xdr:cNvSpPr txBox="1"/>
      </xdr:nvSpPr>
      <xdr:spPr>
        <a:xfrm>
          <a:off x="1553210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12</xdr:row>
      <xdr:rowOff>152400</xdr:rowOff>
    </xdr:from>
    <xdr:to>
      <xdr:col>2</xdr:col>
      <xdr:colOff>571500</xdr:colOff>
      <xdr:row>14</xdr:row>
      <xdr:rowOff>28575</xdr:rowOff>
    </xdr:to>
    <xdr:sp>
      <xdr:nvSpPr>
        <xdr:cNvPr id="8196" name="Text Box 1"/>
        <xdr:cNvSpPr txBox="1"/>
      </xdr:nvSpPr>
      <xdr:spPr>
        <a:xfrm>
          <a:off x="1543685" y="4886325"/>
          <a:ext cx="123825" cy="1809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581025</xdr:colOff>
      <xdr:row>14</xdr:row>
      <xdr:rowOff>238125</xdr:rowOff>
    </xdr:to>
    <xdr:sp>
      <xdr:nvSpPr>
        <xdr:cNvPr id="8197" name="Text Box 1"/>
        <xdr:cNvSpPr txBox="1"/>
      </xdr:nvSpPr>
      <xdr:spPr>
        <a:xfrm>
          <a:off x="1553210" y="4886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8"/>
  <sheetViews>
    <sheetView tabSelected="1" zoomScale="80" zoomScaleNormal="80" workbookViewId="0">
      <selection activeCell="Z64" sqref="Z64"/>
    </sheetView>
  </sheetViews>
  <sheetFormatPr defaultColWidth="9" defaultRowHeight="13.5"/>
  <cols>
    <col min="1" max="1" width="3.38333333333333" style="91" customWidth="1"/>
    <col min="2" max="2" width="16.5583333333333" style="92" customWidth="1"/>
    <col min="3" max="3" width="12.675" style="93" customWidth="1"/>
    <col min="4" max="4" width="4.38333333333333" style="91" customWidth="1"/>
    <col min="5" max="5" width="15" style="94" customWidth="1"/>
    <col min="6" max="6" width="12.025" style="91" customWidth="1"/>
    <col min="7" max="7" width="12.1833333333333" style="91" customWidth="1"/>
    <col min="8" max="8" width="6.4" style="91" customWidth="1"/>
    <col min="9" max="9" width="5.625" style="91" customWidth="1"/>
    <col min="10" max="10" width="9.21666666666667" style="91" customWidth="1"/>
    <col min="11" max="11" width="7.5" style="91" customWidth="1"/>
    <col min="12" max="12" width="8" style="91" customWidth="1"/>
    <col min="13" max="13" width="9.25" style="91" customWidth="1"/>
    <col min="14" max="15" width="7.96666666666667" style="91" customWidth="1"/>
    <col min="16" max="16" width="7.96666666666667" style="95" customWidth="1"/>
    <col min="17" max="17" width="9.63333333333333" style="95" customWidth="1"/>
    <col min="18" max="18" width="6.25" style="91" customWidth="1"/>
    <col min="19" max="19" width="9.5" style="91" customWidth="1"/>
    <col min="20" max="20" width="11.2416666666667" style="91" customWidth="1"/>
    <col min="21" max="21" width="12.65" style="91" customWidth="1"/>
    <col min="22" max="22" width="5.30833333333333" style="91" customWidth="1"/>
    <col min="23" max="16376" width="9" style="91"/>
  </cols>
  <sheetData>
    <row r="1" ht="30" customHeight="1" spans="1:17">
      <c r="A1" s="96" t="s">
        <v>0</v>
      </c>
      <c r="B1" s="97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ht="30.75" customHeight="1" spans="1:22">
      <c r="A2" s="100" t="s">
        <v>1</v>
      </c>
      <c r="B2" s="100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32"/>
      <c r="U2" s="132"/>
      <c r="V2" s="100"/>
    </row>
    <row r="3" s="90" customFormat="1" ht="24.95" customHeight="1" spans="1:22">
      <c r="A3" s="102" t="s">
        <v>2</v>
      </c>
      <c r="B3" s="102" t="s">
        <v>3</v>
      </c>
      <c r="C3" s="102" t="s">
        <v>4</v>
      </c>
      <c r="D3" s="102" t="s">
        <v>5</v>
      </c>
      <c r="E3" s="102" t="s">
        <v>6</v>
      </c>
      <c r="F3" s="102" t="s">
        <v>7</v>
      </c>
      <c r="G3" s="102" t="s">
        <v>8</v>
      </c>
      <c r="H3" s="103" t="s">
        <v>9</v>
      </c>
      <c r="I3" s="103"/>
      <c r="J3" s="103" t="s">
        <v>10</v>
      </c>
      <c r="K3" s="103"/>
      <c r="L3" s="103"/>
      <c r="M3" s="103"/>
      <c r="N3" s="103" t="s">
        <v>11</v>
      </c>
      <c r="O3" s="103"/>
      <c r="P3" s="103"/>
      <c r="Q3" s="103"/>
      <c r="R3" s="102" t="s">
        <v>12</v>
      </c>
      <c r="S3" s="102" t="s">
        <v>13</v>
      </c>
      <c r="T3" s="133" t="s">
        <v>14</v>
      </c>
      <c r="U3" s="134"/>
      <c r="V3" s="102" t="s">
        <v>15</v>
      </c>
    </row>
    <row r="4" s="90" customFormat="1" ht="33" customHeight="1" spans="1:22">
      <c r="A4" s="104"/>
      <c r="B4" s="104"/>
      <c r="C4" s="104"/>
      <c r="D4" s="104"/>
      <c r="E4" s="104"/>
      <c r="F4" s="104"/>
      <c r="G4" s="104"/>
      <c r="H4" s="102" t="s">
        <v>16</v>
      </c>
      <c r="I4" s="102" t="s">
        <v>17</v>
      </c>
      <c r="J4" s="102" t="s">
        <v>18</v>
      </c>
      <c r="K4" s="102" t="s">
        <v>19</v>
      </c>
      <c r="L4" s="102" t="s">
        <v>20</v>
      </c>
      <c r="M4" s="102" t="s">
        <v>21</v>
      </c>
      <c r="N4" s="103" t="s">
        <v>22</v>
      </c>
      <c r="O4" s="103" t="s">
        <v>23</v>
      </c>
      <c r="P4" s="103" t="s">
        <v>24</v>
      </c>
      <c r="Q4" s="103" t="s">
        <v>21</v>
      </c>
      <c r="R4" s="104"/>
      <c r="S4" s="104"/>
      <c r="T4" s="135"/>
      <c r="U4" s="136"/>
      <c r="V4" s="104"/>
    </row>
    <row r="5" s="90" customFormat="1" ht="18" customHeight="1" spans="1:2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3"/>
      <c r="O5" s="103"/>
      <c r="P5" s="103"/>
      <c r="Q5" s="103"/>
      <c r="R5" s="105"/>
      <c r="S5" s="105"/>
      <c r="T5" s="137" t="s">
        <v>25</v>
      </c>
      <c r="U5" s="137" t="s">
        <v>26</v>
      </c>
      <c r="V5" s="105"/>
    </row>
    <row r="6" s="90" customFormat="1" ht="30" customHeight="1" spans="1:22">
      <c r="A6" s="105">
        <v>1</v>
      </c>
      <c r="B6" s="105">
        <v>2</v>
      </c>
      <c r="C6" s="105">
        <v>3</v>
      </c>
      <c r="D6" s="105">
        <v>4</v>
      </c>
      <c r="E6" s="105">
        <v>5</v>
      </c>
      <c r="F6" s="105">
        <v>6</v>
      </c>
      <c r="G6" s="105">
        <v>7</v>
      </c>
      <c r="H6" s="105">
        <v>8</v>
      </c>
      <c r="I6" s="105">
        <v>9</v>
      </c>
      <c r="J6" s="105">
        <v>10</v>
      </c>
      <c r="K6" s="105">
        <v>11</v>
      </c>
      <c r="L6" s="105">
        <v>12</v>
      </c>
      <c r="M6" s="105">
        <v>13</v>
      </c>
      <c r="N6" s="105">
        <v>14</v>
      </c>
      <c r="O6" s="105">
        <v>15</v>
      </c>
      <c r="P6" s="105">
        <v>16</v>
      </c>
      <c r="Q6" s="105">
        <v>17</v>
      </c>
      <c r="R6" s="105">
        <v>18</v>
      </c>
      <c r="S6" s="105">
        <v>19</v>
      </c>
      <c r="T6" s="138">
        <v>20</v>
      </c>
      <c r="U6" s="139"/>
      <c r="V6" s="105">
        <v>21</v>
      </c>
    </row>
    <row r="7" ht="22" customHeight="1" spans="1:22">
      <c r="A7" s="106">
        <v>1</v>
      </c>
      <c r="B7" s="107" t="s">
        <v>27</v>
      </c>
      <c r="C7" s="108" t="s">
        <v>28</v>
      </c>
      <c r="D7" s="109" t="s">
        <v>29</v>
      </c>
      <c r="E7" s="106" t="s">
        <v>30</v>
      </c>
      <c r="F7" s="106" t="s">
        <v>31</v>
      </c>
      <c r="G7" s="106" t="s">
        <v>32</v>
      </c>
      <c r="H7" s="110">
        <v>7625</v>
      </c>
      <c r="I7" s="128"/>
      <c r="J7" s="128">
        <v>1220</v>
      </c>
      <c r="K7" s="128"/>
      <c r="L7" s="128"/>
      <c r="M7" s="128">
        <v>1220</v>
      </c>
      <c r="N7" s="128"/>
      <c r="O7" s="128"/>
      <c r="P7" s="128"/>
      <c r="Q7" s="128">
        <v>0</v>
      </c>
      <c r="R7" s="140">
        <v>1</v>
      </c>
      <c r="S7" s="128">
        <v>1220</v>
      </c>
      <c r="T7" s="109" t="s">
        <v>33</v>
      </c>
      <c r="U7" s="141">
        <v>45261</v>
      </c>
      <c r="V7" s="106">
        <v>34</v>
      </c>
    </row>
    <row r="8" ht="22" customHeight="1" spans="1:22">
      <c r="A8" s="106">
        <v>2</v>
      </c>
      <c r="B8" s="111"/>
      <c r="C8" s="109" t="s">
        <v>34</v>
      </c>
      <c r="D8" s="109" t="s">
        <v>35</v>
      </c>
      <c r="E8" s="106" t="s">
        <v>36</v>
      </c>
      <c r="F8" s="106" t="s">
        <v>37</v>
      </c>
      <c r="G8" s="106" t="s">
        <v>32</v>
      </c>
      <c r="H8" s="110">
        <v>7625</v>
      </c>
      <c r="I8" s="128"/>
      <c r="J8" s="128">
        <v>1220</v>
      </c>
      <c r="K8" s="128"/>
      <c r="L8" s="128"/>
      <c r="M8" s="128">
        <v>1220</v>
      </c>
      <c r="N8" s="128"/>
      <c r="O8" s="128"/>
      <c r="P8" s="128"/>
      <c r="Q8" s="128">
        <v>0</v>
      </c>
      <c r="R8" s="140">
        <v>1</v>
      </c>
      <c r="S8" s="128">
        <v>1220</v>
      </c>
      <c r="T8" s="109" t="s">
        <v>38</v>
      </c>
      <c r="U8" s="141">
        <v>45262</v>
      </c>
      <c r="V8" s="106">
        <v>25</v>
      </c>
    </row>
    <row r="9" ht="22" customHeight="1" spans="1:22">
      <c r="A9" s="106">
        <v>3</v>
      </c>
      <c r="B9" s="111"/>
      <c r="C9" s="109" t="s">
        <v>39</v>
      </c>
      <c r="D9" s="106" t="s">
        <v>29</v>
      </c>
      <c r="E9" s="106" t="s">
        <v>40</v>
      </c>
      <c r="F9" s="106" t="s">
        <v>41</v>
      </c>
      <c r="G9" s="106" t="s">
        <v>32</v>
      </c>
      <c r="H9" s="110">
        <v>7625</v>
      </c>
      <c r="I9" s="128"/>
      <c r="J9" s="128">
        <v>1220</v>
      </c>
      <c r="K9" s="128"/>
      <c r="L9" s="128"/>
      <c r="M9" s="128">
        <v>1220</v>
      </c>
      <c r="N9" s="128"/>
      <c r="O9" s="128"/>
      <c r="P9" s="128"/>
      <c r="Q9" s="128">
        <v>0</v>
      </c>
      <c r="R9" s="140">
        <v>1</v>
      </c>
      <c r="S9" s="128">
        <v>1220</v>
      </c>
      <c r="T9" s="109" t="s">
        <v>42</v>
      </c>
      <c r="U9" s="141">
        <v>45263</v>
      </c>
      <c r="V9" s="106">
        <v>20</v>
      </c>
    </row>
    <row r="10" ht="22" customHeight="1" spans="1:22">
      <c r="A10" s="106">
        <v>4</v>
      </c>
      <c r="B10" s="111"/>
      <c r="C10" s="109" t="s">
        <v>43</v>
      </c>
      <c r="D10" s="106" t="s">
        <v>35</v>
      </c>
      <c r="E10" s="106" t="s">
        <v>44</v>
      </c>
      <c r="F10" s="106" t="s">
        <v>45</v>
      </c>
      <c r="G10" s="106" t="s">
        <v>32</v>
      </c>
      <c r="H10" s="110">
        <v>7625</v>
      </c>
      <c r="I10" s="128"/>
      <c r="J10" s="128">
        <v>1220</v>
      </c>
      <c r="K10" s="128"/>
      <c r="L10" s="128"/>
      <c r="M10" s="128">
        <v>1220</v>
      </c>
      <c r="N10" s="128"/>
      <c r="O10" s="128"/>
      <c r="P10" s="128"/>
      <c r="Q10" s="128">
        <v>0</v>
      </c>
      <c r="R10" s="140">
        <v>1</v>
      </c>
      <c r="S10" s="128">
        <v>1220</v>
      </c>
      <c r="T10" s="109" t="s">
        <v>46</v>
      </c>
      <c r="U10" s="141">
        <v>45264</v>
      </c>
      <c r="V10" s="106">
        <v>19</v>
      </c>
    </row>
    <row r="11" ht="22" customHeight="1" spans="1:22">
      <c r="A11" s="106">
        <v>5</v>
      </c>
      <c r="B11" s="111"/>
      <c r="C11" s="109" t="s">
        <v>47</v>
      </c>
      <c r="D11" s="106" t="s">
        <v>29</v>
      </c>
      <c r="E11" s="106" t="s">
        <v>48</v>
      </c>
      <c r="F11" s="112" t="s">
        <v>49</v>
      </c>
      <c r="G11" s="106" t="s">
        <v>32</v>
      </c>
      <c r="H11" s="110">
        <v>5666</v>
      </c>
      <c r="I11" s="128"/>
      <c r="J11" s="128">
        <v>906.56</v>
      </c>
      <c r="K11" s="128"/>
      <c r="L11" s="128"/>
      <c r="M11" s="128">
        <v>906.56</v>
      </c>
      <c r="N11" s="128"/>
      <c r="O11" s="128"/>
      <c r="P11" s="128"/>
      <c r="Q11" s="128">
        <v>0</v>
      </c>
      <c r="R11" s="140">
        <v>1</v>
      </c>
      <c r="S11" s="128">
        <v>906.56</v>
      </c>
      <c r="T11" s="109" t="s">
        <v>50</v>
      </c>
      <c r="U11" s="141">
        <v>45265</v>
      </c>
      <c r="V11" s="106">
        <v>10</v>
      </c>
    </row>
    <row r="12" ht="22" customHeight="1" spans="1:22">
      <c r="A12" s="106">
        <v>6</v>
      </c>
      <c r="B12" s="111"/>
      <c r="C12" s="106" t="s">
        <v>51</v>
      </c>
      <c r="D12" s="106" t="s">
        <v>35</v>
      </c>
      <c r="E12" s="106" t="s">
        <v>52</v>
      </c>
      <c r="F12" s="109" t="s">
        <v>53</v>
      </c>
      <c r="G12" s="106" t="s">
        <v>32</v>
      </c>
      <c r="H12" s="110">
        <v>6666</v>
      </c>
      <c r="I12" s="128"/>
      <c r="J12" s="128">
        <v>1066.56</v>
      </c>
      <c r="K12" s="128"/>
      <c r="L12" s="128"/>
      <c r="M12" s="128">
        <v>1066.56</v>
      </c>
      <c r="N12" s="128"/>
      <c r="O12" s="128"/>
      <c r="P12" s="128"/>
      <c r="Q12" s="128">
        <v>0</v>
      </c>
      <c r="R12" s="140">
        <v>1</v>
      </c>
      <c r="S12" s="128">
        <v>1066.56</v>
      </c>
      <c r="T12" s="109" t="s">
        <v>54</v>
      </c>
      <c r="U12" s="141">
        <v>45266</v>
      </c>
      <c r="V12" s="106">
        <v>8</v>
      </c>
    </row>
    <row r="13" ht="22" customHeight="1" spans="1:22">
      <c r="A13" s="106">
        <v>7</v>
      </c>
      <c r="B13" s="111"/>
      <c r="C13" s="106" t="s">
        <v>55</v>
      </c>
      <c r="D13" s="106" t="s">
        <v>35</v>
      </c>
      <c r="E13" s="106" t="s">
        <v>56</v>
      </c>
      <c r="F13" s="109" t="s">
        <v>57</v>
      </c>
      <c r="G13" s="106" t="s">
        <v>32</v>
      </c>
      <c r="H13" s="110">
        <v>7625</v>
      </c>
      <c r="I13" s="128"/>
      <c r="J13" s="128">
        <v>1220</v>
      </c>
      <c r="K13" s="128"/>
      <c r="L13" s="128"/>
      <c r="M13" s="128">
        <v>1220</v>
      </c>
      <c r="N13" s="128"/>
      <c r="O13" s="128"/>
      <c r="P13" s="128"/>
      <c r="Q13" s="128">
        <v>0</v>
      </c>
      <c r="R13" s="140">
        <v>1</v>
      </c>
      <c r="S13" s="128">
        <v>1220</v>
      </c>
      <c r="T13" s="109" t="s">
        <v>58</v>
      </c>
      <c r="U13" s="141">
        <v>45267</v>
      </c>
      <c r="V13" s="106">
        <v>7</v>
      </c>
    </row>
    <row r="14" ht="22" customHeight="1" spans="1:22">
      <c r="A14" s="106">
        <v>8</v>
      </c>
      <c r="B14" s="111"/>
      <c r="C14" s="106" t="s">
        <v>59</v>
      </c>
      <c r="D14" s="106" t="s">
        <v>29</v>
      </c>
      <c r="E14" s="106" t="s">
        <v>60</v>
      </c>
      <c r="F14" s="109" t="s">
        <v>61</v>
      </c>
      <c r="G14" s="106" t="s">
        <v>32</v>
      </c>
      <c r="H14" s="110">
        <v>7625</v>
      </c>
      <c r="I14" s="128"/>
      <c r="J14" s="128">
        <v>1220</v>
      </c>
      <c r="K14" s="128"/>
      <c r="L14" s="128"/>
      <c r="M14" s="128">
        <v>1220</v>
      </c>
      <c r="N14" s="128"/>
      <c r="O14" s="128"/>
      <c r="P14" s="128"/>
      <c r="Q14" s="128">
        <v>0</v>
      </c>
      <c r="R14" s="140">
        <v>1</v>
      </c>
      <c r="S14" s="128">
        <v>1220</v>
      </c>
      <c r="T14" s="109" t="s">
        <v>62</v>
      </c>
      <c r="U14" s="141">
        <v>45268</v>
      </c>
      <c r="V14" s="106">
        <v>5</v>
      </c>
    </row>
    <row r="15" ht="22" customHeight="1" spans="1:22">
      <c r="A15" s="106">
        <v>9</v>
      </c>
      <c r="B15" s="111"/>
      <c r="C15" s="106" t="s">
        <v>63</v>
      </c>
      <c r="D15" s="106" t="s">
        <v>29</v>
      </c>
      <c r="E15" s="106" t="s">
        <v>64</v>
      </c>
      <c r="F15" s="109" t="s">
        <v>65</v>
      </c>
      <c r="G15" s="106" t="s">
        <v>32</v>
      </c>
      <c r="H15" s="110">
        <v>7000</v>
      </c>
      <c r="I15" s="128"/>
      <c r="J15" s="128">
        <v>1120</v>
      </c>
      <c r="K15" s="128"/>
      <c r="L15" s="128"/>
      <c r="M15" s="128">
        <v>1120</v>
      </c>
      <c r="N15" s="128"/>
      <c r="O15" s="128"/>
      <c r="P15" s="128"/>
      <c r="Q15" s="128">
        <v>0</v>
      </c>
      <c r="R15" s="140">
        <v>1</v>
      </c>
      <c r="S15" s="128">
        <v>1120</v>
      </c>
      <c r="T15" s="109" t="s">
        <v>62</v>
      </c>
      <c r="U15" s="141">
        <v>45269</v>
      </c>
      <c r="V15" s="106">
        <v>5</v>
      </c>
    </row>
    <row r="16" ht="22" customHeight="1" spans="1:22">
      <c r="A16" s="106">
        <v>10</v>
      </c>
      <c r="B16" s="111"/>
      <c r="C16" s="106" t="s">
        <v>66</v>
      </c>
      <c r="D16" s="106" t="s">
        <v>35</v>
      </c>
      <c r="E16" s="106" t="s">
        <v>67</v>
      </c>
      <c r="F16" s="106" t="s">
        <v>68</v>
      </c>
      <c r="G16" s="106" t="s">
        <v>32</v>
      </c>
      <c r="H16" s="110">
        <v>7625</v>
      </c>
      <c r="I16" s="128"/>
      <c r="J16" s="128">
        <v>1220</v>
      </c>
      <c r="K16" s="128"/>
      <c r="L16" s="128"/>
      <c r="M16" s="128">
        <v>1220</v>
      </c>
      <c r="N16" s="128"/>
      <c r="O16" s="128"/>
      <c r="P16" s="128"/>
      <c r="Q16" s="128">
        <v>0</v>
      </c>
      <c r="R16" s="140">
        <v>1</v>
      </c>
      <c r="S16" s="128">
        <v>1220</v>
      </c>
      <c r="T16" s="109" t="s">
        <v>69</v>
      </c>
      <c r="U16" s="141">
        <v>45270</v>
      </c>
      <c r="V16" s="106">
        <v>3</v>
      </c>
    </row>
    <row r="17" ht="22" customHeight="1" spans="1:22">
      <c r="A17" s="106">
        <v>11</v>
      </c>
      <c r="B17" s="111"/>
      <c r="C17" s="106" t="s">
        <v>70</v>
      </c>
      <c r="D17" s="106" t="s">
        <v>29</v>
      </c>
      <c r="E17" s="106" t="s">
        <v>71</v>
      </c>
      <c r="F17" s="106" t="s">
        <v>72</v>
      </c>
      <c r="G17" s="106" t="s">
        <v>32</v>
      </c>
      <c r="H17" s="110">
        <v>7625</v>
      </c>
      <c r="I17" s="128"/>
      <c r="J17" s="128">
        <v>1220</v>
      </c>
      <c r="K17" s="128"/>
      <c r="L17" s="128"/>
      <c r="M17" s="128">
        <v>1220</v>
      </c>
      <c r="N17" s="128"/>
      <c r="O17" s="128"/>
      <c r="P17" s="128"/>
      <c r="Q17" s="128">
        <v>0</v>
      </c>
      <c r="R17" s="140">
        <v>1</v>
      </c>
      <c r="S17" s="128">
        <v>1220</v>
      </c>
      <c r="T17" s="109" t="s">
        <v>69</v>
      </c>
      <c r="U17" s="141">
        <v>45271</v>
      </c>
      <c r="V17" s="106">
        <v>3</v>
      </c>
    </row>
    <row r="18" ht="22" customHeight="1" spans="1:22">
      <c r="A18" s="106">
        <v>12</v>
      </c>
      <c r="B18" s="111"/>
      <c r="C18" s="106" t="s">
        <v>73</v>
      </c>
      <c r="D18" s="106" t="s">
        <v>35</v>
      </c>
      <c r="E18" s="106" t="s">
        <v>74</v>
      </c>
      <c r="F18" s="109" t="s">
        <v>75</v>
      </c>
      <c r="G18" s="106" t="s">
        <v>32</v>
      </c>
      <c r="H18" s="110">
        <v>7625</v>
      </c>
      <c r="I18" s="128"/>
      <c r="J18" s="128">
        <v>1220</v>
      </c>
      <c r="K18" s="128"/>
      <c r="L18" s="128"/>
      <c r="M18" s="128">
        <v>1220</v>
      </c>
      <c r="N18" s="128"/>
      <c r="O18" s="128"/>
      <c r="P18" s="128"/>
      <c r="Q18" s="128">
        <v>0</v>
      </c>
      <c r="R18" s="140">
        <v>1</v>
      </c>
      <c r="S18" s="128">
        <v>1220</v>
      </c>
      <c r="T18" s="109" t="s">
        <v>69</v>
      </c>
      <c r="U18" s="141">
        <v>45272</v>
      </c>
      <c r="V18" s="106">
        <v>3</v>
      </c>
    </row>
    <row r="19" ht="22" customHeight="1" spans="1:22">
      <c r="A19" s="106">
        <v>13</v>
      </c>
      <c r="B19" s="111"/>
      <c r="C19" s="106" t="s">
        <v>76</v>
      </c>
      <c r="D19" s="106" t="s">
        <v>35</v>
      </c>
      <c r="E19" s="106" t="s">
        <v>77</v>
      </c>
      <c r="F19" s="109" t="s">
        <v>78</v>
      </c>
      <c r="G19" s="106" t="s">
        <v>32</v>
      </c>
      <c r="H19" s="110">
        <v>7625</v>
      </c>
      <c r="I19" s="128"/>
      <c r="J19" s="128">
        <v>1220</v>
      </c>
      <c r="K19" s="128"/>
      <c r="L19" s="128"/>
      <c r="M19" s="128">
        <v>1220</v>
      </c>
      <c r="N19" s="128"/>
      <c r="O19" s="128"/>
      <c r="P19" s="128"/>
      <c r="Q19" s="128">
        <v>0</v>
      </c>
      <c r="R19" s="140">
        <v>1</v>
      </c>
      <c r="S19" s="128">
        <v>1220</v>
      </c>
      <c r="T19" s="109" t="s">
        <v>69</v>
      </c>
      <c r="U19" s="141">
        <v>45273</v>
      </c>
      <c r="V19" s="106">
        <v>3</v>
      </c>
    </row>
    <row r="20" ht="22" customHeight="1" spans="1:22">
      <c r="A20" s="106">
        <v>14</v>
      </c>
      <c r="B20" s="111"/>
      <c r="C20" s="106" t="s">
        <v>79</v>
      </c>
      <c r="D20" s="106" t="s">
        <v>29</v>
      </c>
      <c r="E20" s="106" t="s">
        <v>80</v>
      </c>
      <c r="F20" s="106" t="s">
        <v>81</v>
      </c>
      <c r="G20" s="113" t="s">
        <v>32</v>
      </c>
      <c r="H20" s="113">
        <v>7625</v>
      </c>
      <c r="I20" s="129"/>
      <c r="J20" s="128">
        <v>1220</v>
      </c>
      <c r="K20" s="128"/>
      <c r="L20" s="128"/>
      <c r="M20" s="128">
        <v>1220</v>
      </c>
      <c r="N20" s="128"/>
      <c r="O20" s="128"/>
      <c r="P20" s="128"/>
      <c r="Q20" s="128">
        <v>0</v>
      </c>
      <c r="R20" s="140">
        <v>1</v>
      </c>
      <c r="S20" s="128">
        <v>1220</v>
      </c>
      <c r="T20" s="142" t="s">
        <v>82</v>
      </c>
      <c r="U20" s="141">
        <v>45274</v>
      </c>
      <c r="V20" s="106">
        <v>1</v>
      </c>
    </row>
    <row r="21" ht="22" customHeight="1" spans="1:22">
      <c r="A21" s="106">
        <v>15</v>
      </c>
      <c r="B21" s="114"/>
      <c r="C21" s="106" t="s">
        <v>83</v>
      </c>
      <c r="D21" s="106" t="s">
        <v>29</v>
      </c>
      <c r="E21" s="106" t="s">
        <v>84</v>
      </c>
      <c r="F21" s="106" t="s">
        <v>85</v>
      </c>
      <c r="G21" s="113" t="s">
        <v>86</v>
      </c>
      <c r="H21" s="113">
        <v>4575</v>
      </c>
      <c r="I21" s="113">
        <v>7625</v>
      </c>
      <c r="J21" s="128">
        <v>732</v>
      </c>
      <c r="K21" s="128">
        <v>686.25</v>
      </c>
      <c r="L21" s="128">
        <v>22.88</v>
      </c>
      <c r="M21" s="128">
        <v>1441.13</v>
      </c>
      <c r="N21" s="128">
        <v>366</v>
      </c>
      <c r="O21" s="128">
        <v>152.5</v>
      </c>
      <c r="P21" s="128">
        <v>22.88</v>
      </c>
      <c r="Q21" s="128">
        <v>541.38</v>
      </c>
      <c r="R21" s="140">
        <v>1</v>
      </c>
      <c r="S21" s="128">
        <v>1982.51</v>
      </c>
      <c r="T21" s="142" t="s">
        <v>87</v>
      </c>
      <c r="U21" s="141">
        <v>45275</v>
      </c>
      <c r="V21" s="106">
        <v>9</v>
      </c>
    </row>
    <row r="22" ht="18" customHeight="1" spans="1:22">
      <c r="A22" s="106">
        <v>16</v>
      </c>
      <c r="B22" s="111" t="s">
        <v>88</v>
      </c>
      <c r="C22" s="115" t="s">
        <v>89</v>
      </c>
      <c r="D22" s="106" t="s">
        <v>35</v>
      </c>
      <c r="E22" s="106" t="s">
        <v>90</v>
      </c>
      <c r="F22" s="116" t="s">
        <v>91</v>
      </c>
      <c r="G22" s="106" t="s">
        <v>32</v>
      </c>
      <c r="H22" s="110">
        <v>6418</v>
      </c>
      <c r="I22" s="128"/>
      <c r="J22" s="128">
        <v>1026.88</v>
      </c>
      <c r="K22" s="128"/>
      <c r="L22" s="128"/>
      <c r="M22" s="128">
        <v>1026.88</v>
      </c>
      <c r="N22" s="128"/>
      <c r="O22" s="128"/>
      <c r="P22" s="128"/>
      <c r="Q22" s="128">
        <v>0</v>
      </c>
      <c r="R22" s="140">
        <v>0.5</v>
      </c>
      <c r="S22" s="128">
        <v>513.44</v>
      </c>
      <c r="T22" s="143">
        <v>44409</v>
      </c>
      <c r="U22" s="141">
        <v>45261</v>
      </c>
      <c r="V22" s="106">
        <v>29</v>
      </c>
    </row>
    <row r="23" ht="18" customHeight="1" spans="1:22">
      <c r="A23" s="106">
        <v>17</v>
      </c>
      <c r="B23" s="111"/>
      <c r="C23" s="106" t="s">
        <v>92</v>
      </c>
      <c r="D23" s="106" t="s">
        <v>29</v>
      </c>
      <c r="E23" s="106" t="s">
        <v>93</v>
      </c>
      <c r="F23" s="116" t="s">
        <v>94</v>
      </c>
      <c r="G23" s="106" t="s">
        <v>32</v>
      </c>
      <c r="H23" s="110">
        <v>4750</v>
      </c>
      <c r="I23" s="128"/>
      <c r="J23" s="128">
        <v>760</v>
      </c>
      <c r="K23" s="128"/>
      <c r="L23" s="128"/>
      <c r="M23" s="128">
        <v>760</v>
      </c>
      <c r="N23" s="128"/>
      <c r="O23" s="128"/>
      <c r="P23" s="130"/>
      <c r="Q23" s="128">
        <v>0</v>
      </c>
      <c r="R23" s="140">
        <v>0.5</v>
      </c>
      <c r="S23" s="128">
        <v>380</v>
      </c>
      <c r="T23" s="141">
        <v>45139</v>
      </c>
      <c r="U23" s="141">
        <v>45262</v>
      </c>
      <c r="V23" s="106">
        <v>5</v>
      </c>
    </row>
    <row r="24" ht="18" customHeight="1" spans="1:22">
      <c r="A24" s="106">
        <v>18</v>
      </c>
      <c r="B24" s="111"/>
      <c r="C24" s="106" t="s">
        <v>95</v>
      </c>
      <c r="D24" s="106" t="s">
        <v>29</v>
      </c>
      <c r="E24" s="106" t="s">
        <v>96</v>
      </c>
      <c r="F24" s="106" t="s">
        <v>97</v>
      </c>
      <c r="G24" s="106" t="s">
        <v>32</v>
      </c>
      <c r="H24" s="110">
        <v>4575</v>
      </c>
      <c r="I24" s="128"/>
      <c r="J24" s="128">
        <v>732</v>
      </c>
      <c r="K24" s="128"/>
      <c r="L24" s="128"/>
      <c r="M24" s="128">
        <v>732</v>
      </c>
      <c r="N24" s="128"/>
      <c r="O24" s="128"/>
      <c r="P24" s="130"/>
      <c r="Q24" s="128">
        <v>0</v>
      </c>
      <c r="R24" s="140">
        <v>0.5</v>
      </c>
      <c r="S24" s="128">
        <v>366</v>
      </c>
      <c r="T24" s="142" t="s">
        <v>58</v>
      </c>
      <c r="U24" s="141">
        <v>45264</v>
      </c>
      <c r="V24" s="106">
        <v>7</v>
      </c>
    </row>
    <row r="25" ht="18" customHeight="1" spans="1:22">
      <c r="A25" s="106">
        <v>19</v>
      </c>
      <c r="B25" s="111"/>
      <c r="C25" s="106" t="s">
        <v>98</v>
      </c>
      <c r="D25" s="106" t="s">
        <v>29</v>
      </c>
      <c r="E25" s="106" t="s">
        <v>99</v>
      </c>
      <c r="F25" s="117" t="s">
        <v>100</v>
      </c>
      <c r="G25" s="106" t="s">
        <v>32</v>
      </c>
      <c r="H25" s="110">
        <v>4575</v>
      </c>
      <c r="I25" s="128"/>
      <c r="J25" s="128">
        <v>732</v>
      </c>
      <c r="K25" s="128"/>
      <c r="L25" s="128"/>
      <c r="M25" s="128">
        <v>732</v>
      </c>
      <c r="N25" s="128"/>
      <c r="O25" s="128"/>
      <c r="P25" s="130"/>
      <c r="Q25" s="128">
        <v>0</v>
      </c>
      <c r="R25" s="140">
        <v>0.5</v>
      </c>
      <c r="S25" s="128">
        <v>366</v>
      </c>
      <c r="T25" s="142" t="s">
        <v>101</v>
      </c>
      <c r="U25" s="141">
        <v>45265</v>
      </c>
      <c r="V25" s="106">
        <v>6</v>
      </c>
    </row>
    <row r="26" ht="18" customHeight="1" spans="1:22">
      <c r="A26" s="106">
        <v>20</v>
      </c>
      <c r="B26" s="111"/>
      <c r="C26" s="106" t="s">
        <v>102</v>
      </c>
      <c r="D26" s="106" t="s">
        <v>29</v>
      </c>
      <c r="E26" s="106" t="s">
        <v>103</v>
      </c>
      <c r="F26" s="106" t="s">
        <v>104</v>
      </c>
      <c r="G26" s="106" t="s">
        <v>32</v>
      </c>
      <c r="H26" s="110">
        <v>7625</v>
      </c>
      <c r="I26" s="128"/>
      <c r="J26" s="128">
        <v>1220</v>
      </c>
      <c r="K26" s="128"/>
      <c r="L26" s="128"/>
      <c r="M26" s="128">
        <v>1220</v>
      </c>
      <c r="N26" s="128"/>
      <c r="O26" s="128"/>
      <c r="P26" s="128"/>
      <c r="Q26" s="128">
        <v>0</v>
      </c>
      <c r="R26" s="140">
        <v>0.5</v>
      </c>
      <c r="S26" s="128">
        <v>610</v>
      </c>
      <c r="T26" s="142" t="s">
        <v>101</v>
      </c>
      <c r="U26" s="141">
        <v>45266</v>
      </c>
      <c r="V26" s="106">
        <v>6</v>
      </c>
    </row>
    <row r="27" ht="31" customHeight="1" spans="1:22">
      <c r="A27" s="106">
        <v>21</v>
      </c>
      <c r="B27" s="106" t="s">
        <v>105</v>
      </c>
      <c r="C27" s="106" t="s">
        <v>106</v>
      </c>
      <c r="D27" s="106" t="s">
        <v>35</v>
      </c>
      <c r="E27" s="106" t="s">
        <v>107</v>
      </c>
      <c r="F27" s="117" t="s">
        <v>108</v>
      </c>
      <c r="G27" s="106" t="s">
        <v>32</v>
      </c>
      <c r="H27" s="110">
        <v>6400</v>
      </c>
      <c r="I27" s="128"/>
      <c r="J27" s="128">
        <v>1024</v>
      </c>
      <c r="K27" s="128"/>
      <c r="L27" s="128"/>
      <c r="M27" s="128">
        <v>1024</v>
      </c>
      <c r="N27" s="128"/>
      <c r="O27" s="128"/>
      <c r="P27" s="128"/>
      <c r="Q27" s="128">
        <v>0</v>
      </c>
      <c r="R27" s="140">
        <v>1</v>
      </c>
      <c r="S27" s="128">
        <v>1024</v>
      </c>
      <c r="T27" s="142">
        <v>45047</v>
      </c>
      <c r="U27" s="141">
        <v>45261</v>
      </c>
      <c r="V27" s="106">
        <v>8</v>
      </c>
    </row>
    <row r="28" ht="22" customHeight="1" spans="1:22">
      <c r="A28" s="106">
        <v>22</v>
      </c>
      <c r="B28" s="118" t="s">
        <v>109</v>
      </c>
      <c r="C28" s="119" t="s">
        <v>110</v>
      </c>
      <c r="D28" s="106" t="s">
        <v>29</v>
      </c>
      <c r="E28" s="106" t="s">
        <v>111</v>
      </c>
      <c r="F28" s="117" t="s">
        <v>112</v>
      </c>
      <c r="G28" s="106" t="s">
        <v>32</v>
      </c>
      <c r="H28" s="110">
        <v>5263</v>
      </c>
      <c r="I28" s="128"/>
      <c r="J28" s="128">
        <v>842.08</v>
      </c>
      <c r="K28" s="128"/>
      <c r="L28" s="128"/>
      <c r="M28" s="128">
        <v>842.08</v>
      </c>
      <c r="N28" s="128"/>
      <c r="O28" s="128"/>
      <c r="P28" s="128"/>
      <c r="Q28" s="128">
        <v>0</v>
      </c>
      <c r="R28" s="140">
        <v>0.5</v>
      </c>
      <c r="S28" s="128">
        <v>421.04</v>
      </c>
      <c r="T28" s="144">
        <v>44409</v>
      </c>
      <c r="U28" s="141">
        <v>45262</v>
      </c>
      <c r="V28" s="106">
        <v>29</v>
      </c>
    </row>
    <row r="29" ht="22" customHeight="1" spans="1:22">
      <c r="A29" s="106">
        <v>23</v>
      </c>
      <c r="B29" s="120"/>
      <c r="C29" s="119" t="s">
        <v>113</v>
      </c>
      <c r="D29" s="106" t="s">
        <v>29</v>
      </c>
      <c r="E29" s="106" t="s">
        <v>114</v>
      </c>
      <c r="F29" s="117" t="s">
        <v>115</v>
      </c>
      <c r="G29" s="106" t="s">
        <v>32</v>
      </c>
      <c r="H29" s="110">
        <v>6894</v>
      </c>
      <c r="I29" s="128"/>
      <c r="J29" s="128">
        <v>1103.04</v>
      </c>
      <c r="K29" s="128"/>
      <c r="L29" s="128"/>
      <c r="M29" s="128">
        <v>1103.04</v>
      </c>
      <c r="N29" s="128"/>
      <c r="O29" s="128"/>
      <c r="P29" s="128"/>
      <c r="Q29" s="128">
        <v>0</v>
      </c>
      <c r="R29" s="140">
        <v>0.5</v>
      </c>
      <c r="S29" s="128">
        <v>551.52</v>
      </c>
      <c r="T29" s="144">
        <v>44531</v>
      </c>
      <c r="U29" s="141">
        <v>45263</v>
      </c>
      <c r="V29" s="106">
        <v>25</v>
      </c>
    </row>
    <row r="30" ht="27" customHeight="1" spans="1:22">
      <c r="A30" s="106">
        <v>24</v>
      </c>
      <c r="B30" s="120"/>
      <c r="C30" s="121" t="s">
        <v>116</v>
      </c>
      <c r="D30" s="106" t="s">
        <v>29</v>
      </c>
      <c r="E30" s="106" t="s">
        <v>117</v>
      </c>
      <c r="F30" s="117" t="s">
        <v>118</v>
      </c>
      <c r="G30" s="106" t="s">
        <v>32</v>
      </c>
      <c r="H30" s="110">
        <v>4583</v>
      </c>
      <c r="I30" s="128"/>
      <c r="J30" s="128">
        <v>733.28</v>
      </c>
      <c r="K30" s="128"/>
      <c r="L30" s="128"/>
      <c r="M30" s="128">
        <v>733.28</v>
      </c>
      <c r="N30" s="128"/>
      <c r="O30" s="128"/>
      <c r="P30" s="128"/>
      <c r="Q30" s="128">
        <v>0</v>
      </c>
      <c r="R30" s="140">
        <v>0.5</v>
      </c>
      <c r="S30" s="128">
        <v>366.64</v>
      </c>
      <c r="T30" s="141">
        <v>44927</v>
      </c>
      <c r="U30" s="141">
        <v>45264</v>
      </c>
      <c r="V30" s="106">
        <v>12</v>
      </c>
    </row>
    <row r="31" ht="27" customHeight="1" spans="1:22">
      <c r="A31" s="106">
        <v>25</v>
      </c>
      <c r="B31" s="122"/>
      <c r="C31" s="121" t="s">
        <v>119</v>
      </c>
      <c r="D31" s="106" t="s">
        <v>29</v>
      </c>
      <c r="E31" s="106" t="s">
        <v>120</v>
      </c>
      <c r="F31" s="117" t="s">
        <v>121</v>
      </c>
      <c r="G31" s="106" t="s">
        <v>32</v>
      </c>
      <c r="H31" s="110">
        <v>4583</v>
      </c>
      <c r="I31" s="128"/>
      <c r="J31" s="128">
        <v>733.28</v>
      </c>
      <c r="K31" s="128"/>
      <c r="L31" s="128"/>
      <c r="M31" s="128">
        <v>733.28</v>
      </c>
      <c r="N31" s="128"/>
      <c r="O31" s="128"/>
      <c r="P31" s="128"/>
      <c r="Q31" s="128">
        <v>0</v>
      </c>
      <c r="R31" s="140">
        <v>0.5</v>
      </c>
      <c r="S31" s="128">
        <v>366.64</v>
      </c>
      <c r="T31" s="141">
        <v>45078</v>
      </c>
      <c r="U31" s="141">
        <v>45265</v>
      </c>
      <c r="V31" s="106">
        <v>7</v>
      </c>
    </row>
    <row r="32" ht="18" customHeight="1" spans="1:22">
      <c r="A32" s="106">
        <v>26</v>
      </c>
      <c r="B32" s="118" t="s">
        <v>122</v>
      </c>
      <c r="C32" s="106" t="s">
        <v>123</v>
      </c>
      <c r="D32" s="106" t="s">
        <v>35</v>
      </c>
      <c r="E32" s="106" t="s">
        <v>124</v>
      </c>
      <c r="F32" s="106" t="s">
        <v>125</v>
      </c>
      <c r="G32" s="106" t="s">
        <v>32</v>
      </c>
      <c r="H32" s="110">
        <v>5510</v>
      </c>
      <c r="I32" s="128"/>
      <c r="J32" s="128">
        <v>881.6</v>
      </c>
      <c r="K32" s="128"/>
      <c r="L32" s="128"/>
      <c r="M32" s="128">
        <v>881.6</v>
      </c>
      <c r="N32" s="128"/>
      <c r="O32" s="128"/>
      <c r="P32" s="128"/>
      <c r="Q32" s="128">
        <v>0</v>
      </c>
      <c r="R32" s="140">
        <v>1</v>
      </c>
      <c r="S32" s="128">
        <v>881.6</v>
      </c>
      <c r="T32" s="109" t="s">
        <v>50</v>
      </c>
      <c r="U32" s="141">
        <v>45261</v>
      </c>
      <c r="V32" s="106">
        <v>10</v>
      </c>
    </row>
    <row r="33" ht="18" customHeight="1" spans="1:22">
      <c r="A33" s="106">
        <v>27</v>
      </c>
      <c r="B33" s="120"/>
      <c r="C33" s="106" t="s">
        <v>126</v>
      </c>
      <c r="D33" s="106" t="s">
        <v>29</v>
      </c>
      <c r="E33" s="106" t="s">
        <v>127</v>
      </c>
      <c r="F33" s="106" t="s">
        <v>128</v>
      </c>
      <c r="G33" s="106" t="s">
        <v>32</v>
      </c>
      <c r="H33" s="110">
        <v>4773</v>
      </c>
      <c r="I33" s="128"/>
      <c r="J33" s="128">
        <v>763.68</v>
      </c>
      <c r="K33" s="128"/>
      <c r="L33" s="128"/>
      <c r="M33" s="128">
        <v>763.68</v>
      </c>
      <c r="N33" s="128"/>
      <c r="O33" s="128"/>
      <c r="P33" s="128"/>
      <c r="Q33" s="128">
        <v>0</v>
      </c>
      <c r="R33" s="140">
        <v>1</v>
      </c>
      <c r="S33" s="128">
        <v>763.68</v>
      </c>
      <c r="T33" s="109" t="s">
        <v>129</v>
      </c>
      <c r="U33" s="141">
        <v>45262</v>
      </c>
      <c r="V33" s="106">
        <v>30</v>
      </c>
    </row>
    <row r="34" ht="18" customHeight="1" spans="1:22">
      <c r="A34" s="106">
        <v>28</v>
      </c>
      <c r="B34" s="120"/>
      <c r="C34" s="106" t="s">
        <v>130</v>
      </c>
      <c r="D34" s="106" t="s">
        <v>29</v>
      </c>
      <c r="E34" s="106" t="s">
        <v>131</v>
      </c>
      <c r="F34" s="106" t="s">
        <v>132</v>
      </c>
      <c r="G34" s="106" t="s">
        <v>32</v>
      </c>
      <c r="H34" s="110">
        <v>5937</v>
      </c>
      <c r="I34" s="128"/>
      <c r="J34" s="128">
        <v>949.92</v>
      </c>
      <c r="K34" s="128"/>
      <c r="L34" s="128"/>
      <c r="M34" s="128">
        <v>949.92</v>
      </c>
      <c r="N34" s="128"/>
      <c r="O34" s="128"/>
      <c r="P34" s="128"/>
      <c r="Q34" s="128">
        <v>0</v>
      </c>
      <c r="R34" s="140">
        <v>1</v>
      </c>
      <c r="S34" s="128">
        <v>949.92</v>
      </c>
      <c r="T34" s="109" t="s">
        <v>133</v>
      </c>
      <c r="U34" s="141">
        <v>45263</v>
      </c>
      <c r="V34" s="106">
        <v>26</v>
      </c>
    </row>
    <row r="35" ht="18" customHeight="1" spans="1:22">
      <c r="A35" s="106">
        <v>29</v>
      </c>
      <c r="B35" s="120"/>
      <c r="C35" s="106" t="s">
        <v>134</v>
      </c>
      <c r="D35" s="106" t="s">
        <v>35</v>
      </c>
      <c r="E35" s="106" t="s">
        <v>135</v>
      </c>
      <c r="F35" s="106" t="s">
        <v>136</v>
      </c>
      <c r="G35" s="106" t="s">
        <v>32</v>
      </c>
      <c r="H35" s="110">
        <v>5404</v>
      </c>
      <c r="I35" s="128"/>
      <c r="J35" s="128">
        <v>864.64</v>
      </c>
      <c r="K35" s="128"/>
      <c r="L35" s="128"/>
      <c r="M35" s="128">
        <v>864.64</v>
      </c>
      <c r="N35" s="128"/>
      <c r="O35" s="128"/>
      <c r="P35" s="128"/>
      <c r="Q35" s="128">
        <v>0</v>
      </c>
      <c r="R35" s="140">
        <v>1</v>
      </c>
      <c r="S35" s="128">
        <v>864.64</v>
      </c>
      <c r="T35" s="109" t="s">
        <v>137</v>
      </c>
      <c r="U35" s="141">
        <v>45264</v>
      </c>
      <c r="V35" s="106">
        <v>24</v>
      </c>
    </row>
    <row r="36" ht="18" customHeight="1" spans="1:22">
      <c r="A36" s="106">
        <v>30</v>
      </c>
      <c r="B36" s="120"/>
      <c r="C36" s="106" t="s">
        <v>138</v>
      </c>
      <c r="D36" s="106" t="s">
        <v>35</v>
      </c>
      <c r="E36" s="106" t="s">
        <v>139</v>
      </c>
      <c r="F36" s="106" t="s">
        <v>140</v>
      </c>
      <c r="G36" s="106" t="s">
        <v>32</v>
      </c>
      <c r="H36" s="123">
        <v>4575</v>
      </c>
      <c r="I36" s="128"/>
      <c r="J36" s="128">
        <v>732</v>
      </c>
      <c r="K36" s="128"/>
      <c r="L36" s="128"/>
      <c r="M36" s="128">
        <v>732</v>
      </c>
      <c r="N36" s="128"/>
      <c r="O36" s="128"/>
      <c r="P36" s="128"/>
      <c r="Q36" s="128">
        <v>0</v>
      </c>
      <c r="R36" s="140">
        <v>1</v>
      </c>
      <c r="S36" s="128">
        <v>732</v>
      </c>
      <c r="T36" s="144" t="s">
        <v>50</v>
      </c>
      <c r="U36" s="141">
        <v>45265</v>
      </c>
      <c r="V36" s="106">
        <v>10</v>
      </c>
    </row>
    <row r="37" ht="21" customHeight="1" spans="1:22">
      <c r="A37" s="106">
        <v>31</v>
      </c>
      <c r="B37" s="120" t="s">
        <v>141</v>
      </c>
      <c r="C37" s="106" t="s">
        <v>142</v>
      </c>
      <c r="D37" s="106" t="s">
        <v>29</v>
      </c>
      <c r="E37" s="106" t="s">
        <v>143</v>
      </c>
      <c r="F37" s="106" t="s">
        <v>144</v>
      </c>
      <c r="G37" s="106" t="s">
        <v>32</v>
      </c>
      <c r="H37" s="110">
        <v>6317</v>
      </c>
      <c r="I37" s="128"/>
      <c r="J37" s="128">
        <v>1010.72</v>
      </c>
      <c r="K37" s="128"/>
      <c r="L37" s="128"/>
      <c r="M37" s="128">
        <v>1010.72</v>
      </c>
      <c r="N37" s="128"/>
      <c r="O37" s="128"/>
      <c r="P37" s="128"/>
      <c r="Q37" s="128">
        <v>0</v>
      </c>
      <c r="R37" s="140">
        <v>1</v>
      </c>
      <c r="S37" s="128">
        <v>1010.72</v>
      </c>
      <c r="T37" s="144">
        <v>44317</v>
      </c>
      <c r="U37" s="141">
        <v>45261</v>
      </c>
      <c r="V37" s="106">
        <v>32</v>
      </c>
    </row>
    <row r="38" ht="21" customHeight="1" spans="1:22">
      <c r="A38" s="106">
        <v>32</v>
      </c>
      <c r="B38" s="120"/>
      <c r="C38" s="106" t="s">
        <v>145</v>
      </c>
      <c r="D38" s="106" t="s">
        <v>35</v>
      </c>
      <c r="E38" s="106" t="s">
        <v>146</v>
      </c>
      <c r="F38" s="106" t="s">
        <v>147</v>
      </c>
      <c r="G38" s="106" t="s">
        <v>32</v>
      </c>
      <c r="H38" s="110">
        <v>7467</v>
      </c>
      <c r="I38" s="131"/>
      <c r="J38" s="128">
        <v>1194.72</v>
      </c>
      <c r="K38" s="128"/>
      <c r="L38" s="128"/>
      <c r="M38" s="128">
        <v>1194.72</v>
      </c>
      <c r="N38" s="128"/>
      <c r="O38" s="128"/>
      <c r="P38" s="128"/>
      <c r="Q38" s="128">
        <v>0</v>
      </c>
      <c r="R38" s="140">
        <v>1</v>
      </c>
      <c r="S38" s="128">
        <v>1194.72</v>
      </c>
      <c r="T38" s="144">
        <v>45170</v>
      </c>
      <c r="U38" s="141">
        <v>45262</v>
      </c>
      <c r="V38" s="106">
        <v>4</v>
      </c>
    </row>
    <row r="39" ht="21" customHeight="1" spans="1:22">
      <c r="A39" s="106">
        <v>33</v>
      </c>
      <c r="B39" s="122"/>
      <c r="C39" s="109" t="s">
        <v>148</v>
      </c>
      <c r="D39" s="109" t="s">
        <v>35</v>
      </c>
      <c r="E39" s="106" t="s">
        <v>149</v>
      </c>
      <c r="F39" s="106" t="s">
        <v>150</v>
      </c>
      <c r="G39" s="106" t="s">
        <v>32</v>
      </c>
      <c r="H39" s="110">
        <v>7200</v>
      </c>
      <c r="I39" s="128"/>
      <c r="J39" s="128">
        <v>1152</v>
      </c>
      <c r="K39" s="128"/>
      <c r="L39" s="128"/>
      <c r="M39" s="128">
        <v>1152</v>
      </c>
      <c r="N39" s="128"/>
      <c r="O39" s="128"/>
      <c r="P39" s="128"/>
      <c r="Q39" s="128">
        <v>0</v>
      </c>
      <c r="R39" s="140">
        <v>1</v>
      </c>
      <c r="S39" s="128">
        <v>1152</v>
      </c>
      <c r="T39" s="109">
        <v>45170</v>
      </c>
      <c r="U39" s="141">
        <v>45263</v>
      </c>
      <c r="V39" s="106">
        <v>4</v>
      </c>
    </row>
    <row r="40" ht="18" customHeight="1" spans="1:22">
      <c r="A40" s="106">
        <v>34</v>
      </c>
      <c r="B40" s="118" t="s">
        <v>151</v>
      </c>
      <c r="C40" s="109" t="s">
        <v>152</v>
      </c>
      <c r="D40" s="109" t="s">
        <v>35</v>
      </c>
      <c r="E40" s="106" t="s">
        <v>153</v>
      </c>
      <c r="F40" s="106" t="s">
        <v>154</v>
      </c>
      <c r="G40" s="106" t="s">
        <v>32</v>
      </c>
      <c r="H40" s="110">
        <v>6424</v>
      </c>
      <c r="I40" s="128"/>
      <c r="J40" s="128">
        <v>1027.84</v>
      </c>
      <c r="K40" s="128"/>
      <c r="L40" s="128"/>
      <c r="M40" s="128">
        <v>1027.84</v>
      </c>
      <c r="N40" s="128"/>
      <c r="O40" s="128"/>
      <c r="P40" s="128"/>
      <c r="Q40" s="128">
        <v>0</v>
      </c>
      <c r="R40" s="140">
        <v>1</v>
      </c>
      <c r="S40" s="128">
        <v>1027.84</v>
      </c>
      <c r="T40" s="109">
        <v>44317</v>
      </c>
      <c r="U40" s="141">
        <v>45261</v>
      </c>
      <c r="V40" s="106">
        <v>32</v>
      </c>
    </row>
    <row r="41" ht="18" customHeight="1" spans="1:22">
      <c r="A41" s="106">
        <v>35</v>
      </c>
      <c r="B41" s="120"/>
      <c r="C41" s="109" t="s">
        <v>155</v>
      </c>
      <c r="D41" s="109" t="s">
        <v>29</v>
      </c>
      <c r="E41" s="106" t="s">
        <v>156</v>
      </c>
      <c r="F41" s="106" t="s">
        <v>157</v>
      </c>
      <c r="G41" s="106" t="s">
        <v>32</v>
      </c>
      <c r="H41" s="110">
        <v>5974</v>
      </c>
      <c r="I41" s="128"/>
      <c r="J41" s="128">
        <v>955.84</v>
      </c>
      <c r="K41" s="128"/>
      <c r="L41" s="128"/>
      <c r="M41" s="128">
        <v>955.84</v>
      </c>
      <c r="N41" s="128"/>
      <c r="O41" s="128"/>
      <c r="P41" s="128"/>
      <c r="Q41" s="128">
        <v>0</v>
      </c>
      <c r="R41" s="140">
        <v>1</v>
      </c>
      <c r="S41" s="128">
        <v>955.84</v>
      </c>
      <c r="T41" s="109" t="s">
        <v>137</v>
      </c>
      <c r="U41" s="141">
        <v>45262</v>
      </c>
      <c r="V41" s="106">
        <v>24</v>
      </c>
    </row>
    <row r="42" ht="18" customHeight="1" spans="1:22">
      <c r="A42" s="106">
        <v>36</v>
      </c>
      <c r="B42" s="120"/>
      <c r="C42" s="109" t="s">
        <v>158</v>
      </c>
      <c r="D42" s="109" t="s">
        <v>29</v>
      </c>
      <c r="E42" s="106" t="s">
        <v>159</v>
      </c>
      <c r="F42" s="106" t="s">
        <v>160</v>
      </c>
      <c r="G42" s="106" t="s">
        <v>32</v>
      </c>
      <c r="H42" s="110">
        <v>6769</v>
      </c>
      <c r="I42" s="128"/>
      <c r="J42" s="128">
        <v>1083.04</v>
      </c>
      <c r="K42" s="128"/>
      <c r="L42" s="128"/>
      <c r="M42" s="128">
        <v>1083.04</v>
      </c>
      <c r="N42" s="128"/>
      <c r="O42" s="128"/>
      <c r="P42" s="128"/>
      <c r="Q42" s="128">
        <v>0</v>
      </c>
      <c r="R42" s="140">
        <v>1</v>
      </c>
      <c r="S42" s="128">
        <v>1083.04</v>
      </c>
      <c r="T42" s="109" t="s">
        <v>137</v>
      </c>
      <c r="U42" s="141">
        <v>45263</v>
      </c>
      <c r="V42" s="106">
        <v>24</v>
      </c>
    </row>
    <row r="43" ht="27" customHeight="1" spans="1:22">
      <c r="A43" s="106">
        <v>37</v>
      </c>
      <c r="B43" s="120"/>
      <c r="C43" s="109" t="s">
        <v>161</v>
      </c>
      <c r="D43" s="109" t="s">
        <v>29</v>
      </c>
      <c r="E43" s="106" t="s">
        <v>162</v>
      </c>
      <c r="F43" s="106" t="s">
        <v>163</v>
      </c>
      <c r="G43" s="106" t="s">
        <v>32</v>
      </c>
      <c r="H43" s="110">
        <v>5884</v>
      </c>
      <c r="I43" s="128"/>
      <c r="J43" s="128">
        <v>941.44</v>
      </c>
      <c r="K43" s="128"/>
      <c r="L43" s="128"/>
      <c r="M43" s="128">
        <v>941.44</v>
      </c>
      <c r="N43" s="128"/>
      <c r="O43" s="128"/>
      <c r="P43" s="128"/>
      <c r="Q43" s="128">
        <v>0</v>
      </c>
      <c r="R43" s="140">
        <v>1</v>
      </c>
      <c r="S43" s="128">
        <v>941.44</v>
      </c>
      <c r="T43" s="109" t="s">
        <v>46</v>
      </c>
      <c r="U43" s="141">
        <v>45264</v>
      </c>
      <c r="V43" s="106">
        <v>19</v>
      </c>
    </row>
    <row r="44" ht="27" customHeight="1" spans="1:22">
      <c r="A44" s="106">
        <v>38</v>
      </c>
      <c r="B44" s="120"/>
      <c r="C44" s="109" t="s">
        <v>164</v>
      </c>
      <c r="D44" s="109" t="s">
        <v>35</v>
      </c>
      <c r="E44" s="106" t="s">
        <v>165</v>
      </c>
      <c r="F44" s="106" t="s">
        <v>166</v>
      </c>
      <c r="G44" s="106" t="s">
        <v>32</v>
      </c>
      <c r="H44" s="110">
        <v>5267</v>
      </c>
      <c r="I44" s="128"/>
      <c r="J44" s="128">
        <v>842.72</v>
      </c>
      <c r="K44" s="128"/>
      <c r="L44" s="128"/>
      <c r="M44" s="128">
        <v>842.72</v>
      </c>
      <c r="N44" s="128"/>
      <c r="O44" s="128"/>
      <c r="P44" s="128"/>
      <c r="Q44" s="128">
        <v>0</v>
      </c>
      <c r="R44" s="140">
        <v>1</v>
      </c>
      <c r="S44" s="128">
        <v>842.72</v>
      </c>
      <c r="T44" s="109" t="s">
        <v>46</v>
      </c>
      <c r="U44" s="141">
        <v>45265</v>
      </c>
      <c r="V44" s="106">
        <v>19</v>
      </c>
    </row>
    <row r="45" ht="27" customHeight="1" spans="1:22">
      <c r="A45" s="106">
        <v>39</v>
      </c>
      <c r="B45" s="120"/>
      <c r="C45" s="109" t="s">
        <v>167</v>
      </c>
      <c r="D45" s="109" t="s">
        <v>29</v>
      </c>
      <c r="E45" s="106" t="s">
        <v>168</v>
      </c>
      <c r="F45" s="106" t="s">
        <v>169</v>
      </c>
      <c r="G45" s="106" t="s">
        <v>32</v>
      </c>
      <c r="H45" s="110">
        <v>5590</v>
      </c>
      <c r="I45" s="128"/>
      <c r="J45" s="128">
        <v>894.4</v>
      </c>
      <c r="K45" s="128"/>
      <c r="L45" s="128"/>
      <c r="M45" s="128">
        <v>894.4</v>
      </c>
      <c r="N45" s="128"/>
      <c r="O45" s="128"/>
      <c r="P45" s="128"/>
      <c r="Q45" s="128">
        <v>0</v>
      </c>
      <c r="R45" s="140">
        <v>1</v>
      </c>
      <c r="S45" s="128">
        <v>894.4</v>
      </c>
      <c r="T45" s="109" t="s">
        <v>46</v>
      </c>
      <c r="U45" s="141">
        <v>45266</v>
      </c>
      <c r="V45" s="106">
        <v>19</v>
      </c>
    </row>
    <row r="46" ht="26" customHeight="1" spans="1:22">
      <c r="A46" s="106">
        <v>40</v>
      </c>
      <c r="B46" s="120"/>
      <c r="C46" s="109" t="s">
        <v>170</v>
      </c>
      <c r="D46" s="109" t="s">
        <v>29</v>
      </c>
      <c r="E46" s="106" t="s">
        <v>171</v>
      </c>
      <c r="F46" s="114" t="s">
        <v>172</v>
      </c>
      <c r="G46" s="106" t="s">
        <v>32</v>
      </c>
      <c r="H46" s="110">
        <v>5397</v>
      </c>
      <c r="I46" s="128"/>
      <c r="J46" s="128">
        <v>863.52</v>
      </c>
      <c r="K46" s="128"/>
      <c r="L46" s="128"/>
      <c r="M46" s="128">
        <v>863.52</v>
      </c>
      <c r="N46" s="128"/>
      <c r="O46" s="128"/>
      <c r="P46" s="128"/>
      <c r="Q46" s="128">
        <v>0</v>
      </c>
      <c r="R46" s="140">
        <v>1</v>
      </c>
      <c r="S46" s="128">
        <v>863.52</v>
      </c>
      <c r="T46" s="109" t="s">
        <v>46</v>
      </c>
      <c r="U46" s="109">
        <v>45267</v>
      </c>
      <c r="V46" s="106">
        <v>19</v>
      </c>
    </row>
    <row r="47" ht="26" customHeight="1" spans="1:22">
      <c r="A47" s="106">
        <v>41</v>
      </c>
      <c r="B47" s="120"/>
      <c r="C47" s="106" t="s">
        <v>173</v>
      </c>
      <c r="D47" s="106" t="s">
        <v>29</v>
      </c>
      <c r="E47" s="106" t="s">
        <v>174</v>
      </c>
      <c r="F47" s="106" t="s">
        <v>175</v>
      </c>
      <c r="G47" s="106" t="s">
        <v>32</v>
      </c>
      <c r="H47" s="113">
        <v>5659</v>
      </c>
      <c r="I47" s="129"/>
      <c r="J47" s="128">
        <v>905.44</v>
      </c>
      <c r="K47" s="128"/>
      <c r="L47" s="128"/>
      <c r="M47" s="128">
        <v>905.44</v>
      </c>
      <c r="N47" s="128"/>
      <c r="O47" s="128"/>
      <c r="P47" s="128"/>
      <c r="Q47" s="128">
        <v>0</v>
      </c>
      <c r="R47" s="140">
        <v>1</v>
      </c>
      <c r="S47" s="128">
        <v>905.44</v>
      </c>
      <c r="T47" s="142" t="s">
        <v>176</v>
      </c>
      <c r="U47" s="141">
        <v>45268</v>
      </c>
      <c r="V47" s="106">
        <v>18</v>
      </c>
    </row>
    <row r="48" ht="26" customHeight="1" spans="1:22">
      <c r="A48" s="106">
        <v>42</v>
      </c>
      <c r="B48" s="120"/>
      <c r="C48" s="109" t="s">
        <v>177</v>
      </c>
      <c r="D48" s="109" t="s">
        <v>29</v>
      </c>
      <c r="E48" s="106" t="s">
        <v>178</v>
      </c>
      <c r="F48" s="109" t="s">
        <v>179</v>
      </c>
      <c r="G48" s="106" t="s">
        <v>32</v>
      </c>
      <c r="H48" s="110">
        <v>5638</v>
      </c>
      <c r="I48" s="128"/>
      <c r="J48" s="128">
        <v>902.08</v>
      </c>
      <c r="K48" s="128"/>
      <c r="L48" s="128"/>
      <c r="M48" s="128">
        <v>902.08</v>
      </c>
      <c r="N48" s="128"/>
      <c r="O48" s="128"/>
      <c r="P48" s="128"/>
      <c r="Q48" s="128">
        <v>0</v>
      </c>
      <c r="R48" s="140">
        <v>1</v>
      </c>
      <c r="S48" s="128">
        <v>902.08</v>
      </c>
      <c r="T48" s="109" t="s">
        <v>176</v>
      </c>
      <c r="U48" s="141">
        <v>45269</v>
      </c>
      <c r="V48" s="106">
        <v>18</v>
      </c>
    </row>
    <row r="49" ht="18" customHeight="1" spans="1:22">
      <c r="A49" s="106">
        <v>43</v>
      </c>
      <c r="B49" s="120"/>
      <c r="C49" s="109" t="s">
        <v>180</v>
      </c>
      <c r="D49" s="109" t="s">
        <v>29</v>
      </c>
      <c r="E49" s="106" t="s">
        <v>181</v>
      </c>
      <c r="F49" s="109" t="s">
        <v>182</v>
      </c>
      <c r="G49" s="106" t="s">
        <v>32</v>
      </c>
      <c r="H49" s="110">
        <v>5146</v>
      </c>
      <c r="I49" s="128"/>
      <c r="J49" s="128">
        <v>823.36</v>
      </c>
      <c r="K49" s="128"/>
      <c r="L49" s="128"/>
      <c r="M49" s="128">
        <v>823.36</v>
      </c>
      <c r="N49" s="128"/>
      <c r="O49" s="128"/>
      <c r="P49" s="128"/>
      <c r="Q49" s="128">
        <v>0</v>
      </c>
      <c r="R49" s="140">
        <v>1</v>
      </c>
      <c r="S49" s="128">
        <v>823.36</v>
      </c>
      <c r="T49" s="109" t="s">
        <v>183</v>
      </c>
      <c r="U49" s="141">
        <v>45270</v>
      </c>
      <c r="V49" s="106">
        <v>2</v>
      </c>
    </row>
    <row r="50" ht="18" customHeight="1" spans="1:22">
      <c r="A50" s="106">
        <v>44</v>
      </c>
      <c r="B50" s="122"/>
      <c r="C50" s="106" t="s">
        <v>184</v>
      </c>
      <c r="D50" s="106" t="s">
        <v>29</v>
      </c>
      <c r="E50" s="106" t="s">
        <v>185</v>
      </c>
      <c r="F50" s="106" t="s">
        <v>186</v>
      </c>
      <c r="G50" s="106" t="s">
        <v>86</v>
      </c>
      <c r="H50" s="110">
        <v>5757</v>
      </c>
      <c r="I50" s="110">
        <v>7625</v>
      </c>
      <c r="J50" s="128">
        <v>921.12</v>
      </c>
      <c r="K50" s="128">
        <v>686.25</v>
      </c>
      <c r="L50" s="128">
        <v>28.79</v>
      </c>
      <c r="M50" s="128">
        <v>1636.16</v>
      </c>
      <c r="N50" s="128">
        <v>460.56</v>
      </c>
      <c r="O50" s="128">
        <v>152.5</v>
      </c>
      <c r="P50" s="128">
        <v>28.79</v>
      </c>
      <c r="Q50" s="128">
        <v>641.85</v>
      </c>
      <c r="R50" s="140">
        <v>1</v>
      </c>
      <c r="S50" s="128">
        <v>2278.01</v>
      </c>
      <c r="T50" s="144" t="s">
        <v>137</v>
      </c>
      <c r="U50" s="141">
        <v>45271</v>
      </c>
      <c r="V50" s="106">
        <v>24</v>
      </c>
    </row>
    <row r="51" ht="18" customHeight="1" spans="1:22">
      <c r="A51" s="106">
        <v>45</v>
      </c>
      <c r="B51" s="120" t="s">
        <v>187</v>
      </c>
      <c r="C51" s="116" t="s">
        <v>188</v>
      </c>
      <c r="D51" s="116" t="s">
        <v>35</v>
      </c>
      <c r="E51" s="106" t="s">
        <v>189</v>
      </c>
      <c r="F51" s="116" t="s">
        <v>190</v>
      </c>
      <c r="G51" s="106" t="s">
        <v>32</v>
      </c>
      <c r="H51" s="110">
        <v>7625</v>
      </c>
      <c r="I51" s="110"/>
      <c r="J51" s="128">
        <v>1220</v>
      </c>
      <c r="K51" s="128"/>
      <c r="L51" s="128"/>
      <c r="M51" s="128">
        <v>1220</v>
      </c>
      <c r="N51" s="128"/>
      <c r="O51" s="128"/>
      <c r="P51" s="128"/>
      <c r="Q51" s="128">
        <v>0</v>
      </c>
      <c r="R51" s="140">
        <v>1</v>
      </c>
      <c r="S51" s="128">
        <v>1220</v>
      </c>
      <c r="T51" s="141" t="s">
        <v>191</v>
      </c>
      <c r="U51" s="141">
        <v>45261</v>
      </c>
      <c r="V51" s="106">
        <v>32</v>
      </c>
    </row>
    <row r="52" ht="18" customHeight="1" spans="1:22">
      <c r="A52" s="106">
        <v>46</v>
      </c>
      <c r="B52" s="120"/>
      <c r="C52" s="106" t="s">
        <v>192</v>
      </c>
      <c r="D52" s="116" t="s">
        <v>29</v>
      </c>
      <c r="E52" s="106" t="s">
        <v>193</v>
      </c>
      <c r="F52" s="116" t="s">
        <v>194</v>
      </c>
      <c r="G52" s="106" t="s">
        <v>32</v>
      </c>
      <c r="H52" s="110">
        <v>7625</v>
      </c>
      <c r="I52" s="110"/>
      <c r="J52" s="128">
        <v>1220</v>
      </c>
      <c r="K52" s="128"/>
      <c r="L52" s="128"/>
      <c r="M52" s="128">
        <v>1220</v>
      </c>
      <c r="N52" s="128"/>
      <c r="O52" s="128"/>
      <c r="P52" s="128"/>
      <c r="Q52" s="128">
        <v>0</v>
      </c>
      <c r="R52" s="140">
        <v>1</v>
      </c>
      <c r="S52" s="128">
        <v>1220</v>
      </c>
      <c r="T52" s="141" t="s">
        <v>191</v>
      </c>
      <c r="U52" s="141">
        <v>45262</v>
      </c>
      <c r="V52" s="106">
        <v>32</v>
      </c>
    </row>
    <row r="53" ht="25" customHeight="1" spans="1:22">
      <c r="A53" s="106">
        <v>47</v>
      </c>
      <c r="B53" s="122"/>
      <c r="C53" s="106" t="s">
        <v>195</v>
      </c>
      <c r="D53" s="106" t="s">
        <v>29</v>
      </c>
      <c r="E53" s="106" t="s">
        <v>196</v>
      </c>
      <c r="F53" s="106" t="s">
        <v>197</v>
      </c>
      <c r="G53" s="106" t="s">
        <v>86</v>
      </c>
      <c r="H53" s="110">
        <v>5292</v>
      </c>
      <c r="I53" s="110">
        <v>7625</v>
      </c>
      <c r="J53" s="128">
        <v>846.72</v>
      </c>
      <c r="K53" s="128">
        <v>686.25</v>
      </c>
      <c r="L53" s="128">
        <v>26.46</v>
      </c>
      <c r="M53" s="128">
        <v>1559.43</v>
      </c>
      <c r="N53" s="128">
        <v>423.36</v>
      </c>
      <c r="O53" s="128">
        <v>152.5</v>
      </c>
      <c r="P53" s="128">
        <v>26.46</v>
      </c>
      <c r="Q53" s="128">
        <v>602.32</v>
      </c>
      <c r="R53" s="140">
        <v>1</v>
      </c>
      <c r="S53" s="128">
        <v>2161.75</v>
      </c>
      <c r="T53" s="144">
        <v>44531</v>
      </c>
      <c r="U53" s="141">
        <v>45263</v>
      </c>
      <c r="V53" s="106">
        <v>25</v>
      </c>
    </row>
    <row r="54" ht="18" customHeight="1" spans="1:22">
      <c r="A54" s="106">
        <v>48</v>
      </c>
      <c r="B54" s="124" t="s">
        <v>198</v>
      </c>
      <c r="C54" s="106" t="s">
        <v>199</v>
      </c>
      <c r="D54" s="106" t="s">
        <v>29</v>
      </c>
      <c r="E54" s="106" t="s">
        <v>200</v>
      </c>
      <c r="F54" s="106" t="s">
        <v>201</v>
      </c>
      <c r="G54" s="106" t="s">
        <v>86</v>
      </c>
      <c r="H54" s="110">
        <v>5087</v>
      </c>
      <c r="I54" s="110">
        <v>7625</v>
      </c>
      <c r="J54" s="128">
        <v>813.92</v>
      </c>
      <c r="K54" s="128">
        <v>686.25</v>
      </c>
      <c r="L54" s="128">
        <v>25.44</v>
      </c>
      <c r="M54" s="128">
        <v>1525.61</v>
      </c>
      <c r="N54" s="128">
        <v>406.96</v>
      </c>
      <c r="O54" s="128">
        <v>152.5</v>
      </c>
      <c r="P54" s="128">
        <v>25.44</v>
      </c>
      <c r="Q54" s="128">
        <v>584.9</v>
      </c>
      <c r="R54" s="140">
        <v>1</v>
      </c>
      <c r="S54" s="128">
        <v>2110.51</v>
      </c>
      <c r="T54" s="144">
        <v>44986</v>
      </c>
      <c r="U54" s="141">
        <v>45261</v>
      </c>
      <c r="V54" s="106">
        <v>10</v>
      </c>
    </row>
    <row r="55" ht="18" customHeight="1" spans="1:22">
      <c r="A55" s="106">
        <v>49</v>
      </c>
      <c r="B55" s="125"/>
      <c r="C55" s="106" t="s">
        <v>202</v>
      </c>
      <c r="D55" s="106" t="s">
        <v>35</v>
      </c>
      <c r="E55" s="106" t="s">
        <v>203</v>
      </c>
      <c r="F55" s="106" t="s">
        <v>204</v>
      </c>
      <c r="G55" s="106" t="s">
        <v>86</v>
      </c>
      <c r="H55" s="110">
        <v>4575</v>
      </c>
      <c r="I55" s="110">
        <v>7625</v>
      </c>
      <c r="J55" s="128">
        <v>732</v>
      </c>
      <c r="K55" s="128">
        <v>686.25</v>
      </c>
      <c r="L55" s="128">
        <v>22.88</v>
      </c>
      <c r="M55" s="128">
        <v>1441.13</v>
      </c>
      <c r="N55" s="128">
        <v>366</v>
      </c>
      <c r="O55" s="128">
        <v>152.5</v>
      </c>
      <c r="P55" s="128">
        <v>22.88</v>
      </c>
      <c r="Q55" s="128">
        <v>541.38</v>
      </c>
      <c r="R55" s="140">
        <v>1</v>
      </c>
      <c r="S55" s="128">
        <v>1982.51</v>
      </c>
      <c r="T55" s="144">
        <v>45017</v>
      </c>
      <c r="U55" s="141">
        <v>45262</v>
      </c>
      <c r="V55" s="106">
        <v>9</v>
      </c>
    </row>
    <row r="56" ht="18" customHeight="1" spans="1:22">
      <c r="A56" s="106">
        <v>50</v>
      </c>
      <c r="B56" s="125"/>
      <c r="C56" s="106" t="s">
        <v>205</v>
      </c>
      <c r="D56" s="106" t="s">
        <v>29</v>
      </c>
      <c r="E56" s="106" t="s">
        <v>206</v>
      </c>
      <c r="F56" s="106" t="s">
        <v>207</v>
      </c>
      <c r="G56" s="106" t="s">
        <v>32</v>
      </c>
      <c r="H56" s="110">
        <v>5950</v>
      </c>
      <c r="I56" s="110"/>
      <c r="J56" s="128">
        <v>952</v>
      </c>
      <c r="K56" s="128"/>
      <c r="L56" s="128"/>
      <c r="M56" s="128">
        <v>952</v>
      </c>
      <c r="N56" s="128"/>
      <c r="O56" s="128"/>
      <c r="P56" s="128"/>
      <c r="Q56" s="128">
        <v>0</v>
      </c>
      <c r="R56" s="140">
        <v>1</v>
      </c>
      <c r="S56" s="128">
        <v>952</v>
      </c>
      <c r="T56" s="144">
        <v>45231</v>
      </c>
      <c r="U56" s="141">
        <v>45263</v>
      </c>
      <c r="V56" s="106">
        <v>2</v>
      </c>
    </row>
    <row r="57" ht="18" customHeight="1" spans="1:22">
      <c r="A57" s="106">
        <v>51</v>
      </c>
      <c r="B57" s="126"/>
      <c r="C57" s="109" t="s">
        <v>208</v>
      </c>
      <c r="D57" s="109" t="s">
        <v>35</v>
      </c>
      <c r="E57" s="106" t="s">
        <v>209</v>
      </c>
      <c r="F57" s="109" t="s">
        <v>210</v>
      </c>
      <c r="G57" s="106" t="s">
        <v>32</v>
      </c>
      <c r="H57" s="110">
        <v>5600</v>
      </c>
      <c r="I57" s="110"/>
      <c r="J57" s="128">
        <v>896</v>
      </c>
      <c r="K57" s="128"/>
      <c r="L57" s="128"/>
      <c r="M57" s="128">
        <v>896</v>
      </c>
      <c r="N57" s="128"/>
      <c r="O57" s="128"/>
      <c r="P57" s="128"/>
      <c r="Q57" s="128">
        <v>0</v>
      </c>
      <c r="R57" s="140">
        <v>1</v>
      </c>
      <c r="S57" s="128">
        <v>896</v>
      </c>
      <c r="T57" s="109">
        <v>45261</v>
      </c>
      <c r="U57" s="141">
        <v>45264</v>
      </c>
      <c r="V57" s="106">
        <v>1</v>
      </c>
    </row>
    <row r="58" ht="28" customHeight="1" spans="1:22">
      <c r="A58" s="106">
        <v>52</v>
      </c>
      <c r="B58" s="127" t="s">
        <v>211</v>
      </c>
      <c r="C58" s="109" t="s">
        <v>212</v>
      </c>
      <c r="D58" s="109" t="s">
        <v>35</v>
      </c>
      <c r="E58" s="106" t="s">
        <v>213</v>
      </c>
      <c r="F58" s="106" t="s">
        <v>214</v>
      </c>
      <c r="G58" s="106" t="s">
        <v>32</v>
      </c>
      <c r="H58" s="110">
        <v>7625</v>
      </c>
      <c r="I58" s="110"/>
      <c r="J58" s="128">
        <v>1220</v>
      </c>
      <c r="K58" s="128"/>
      <c r="L58" s="128"/>
      <c r="M58" s="128">
        <v>1220</v>
      </c>
      <c r="N58" s="128"/>
      <c r="O58" s="128"/>
      <c r="P58" s="128"/>
      <c r="Q58" s="128">
        <v>0</v>
      </c>
      <c r="R58" s="140">
        <v>1</v>
      </c>
      <c r="S58" s="128">
        <v>1220</v>
      </c>
      <c r="T58" s="109">
        <v>44317</v>
      </c>
      <c r="U58" s="141">
        <v>45261</v>
      </c>
      <c r="V58" s="106">
        <v>31</v>
      </c>
    </row>
    <row r="59" ht="23" customHeight="1" spans="1:22">
      <c r="A59" s="106">
        <v>53</v>
      </c>
      <c r="B59" s="127"/>
      <c r="C59" s="109" t="s">
        <v>215</v>
      </c>
      <c r="D59" s="109" t="s">
        <v>35</v>
      </c>
      <c r="E59" s="106" t="s">
        <v>216</v>
      </c>
      <c r="F59" s="106" t="s">
        <v>217</v>
      </c>
      <c r="G59" s="106" t="s">
        <v>32</v>
      </c>
      <c r="H59" s="110">
        <v>4575</v>
      </c>
      <c r="I59" s="110"/>
      <c r="J59" s="128">
        <v>732</v>
      </c>
      <c r="K59" s="128"/>
      <c r="L59" s="128"/>
      <c r="M59" s="128">
        <v>732</v>
      </c>
      <c r="N59" s="128"/>
      <c r="O59" s="128"/>
      <c r="P59" s="128"/>
      <c r="Q59" s="128">
        <v>0</v>
      </c>
      <c r="R59" s="140">
        <v>1</v>
      </c>
      <c r="S59" s="128">
        <v>732</v>
      </c>
      <c r="T59" s="109">
        <v>44409</v>
      </c>
      <c r="U59" s="141">
        <v>45262</v>
      </c>
      <c r="V59" s="106">
        <v>28</v>
      </c>
    </row>
    <row r="60" ht="36" customHeight="1" spans="1:22">
      <c r="A60" s="106">
        <v>54</v>
      </c>
      <c r="B60" s="127"/>
      <c r="C60" s="106" t="s">
        <v>218</v>
      </c>
      <c r="D60" s="106" t="s">
        <v>35</v>
      </c>
      <c r="E60" s="106" t="s">
        <v>219</v>
      </c>
      <c r="F60" s="106" t="s">
        <v>220</v>
      </c>
      <c r="G60" s="106" t="s">
        <v>32</v>
      </c>
      <c r="H60" s="110">
        <v>7625</v>
      </c>
      <c r="I60" s="110"/>
      <c r="J60" s="128">
        <v>1220</v>
      </c>
      <c r="K60" s="128"/>
      <c r="L60" s="128"/>
      <c r="M60" s="128">
        <v>1220</v>
      </c>
      <c r="N60" s="128"/>
      <c r="O60" s="128"/>
      <c r="P60" s="128"/>
      <c r="Q60" s="128">
        <v>0</v>
      </c>
      <c r="R60" s="140">
        <v>1</v>
      </c>
      <c r="S60" s="128">
        <v>1220</v>
      </c>
      <c r="T60" s="144">
        <v>45200</v>
      </c>
      <c r="U60" s="141">
        <v>45263</v>
      </c>
      <c r="V60" s="106">
        <v>3</v>
      </c>
    </row>
    <row r="61" ht="30" customHeight="1" spans="1:22">
      <c r="A61" s="106">
        <v>55</v>
      </c>
      <c r="B61" s="127"/>
      <c r="C61" s="106" t="s">
        <v>221</v>
      </c>
      <c r="D61" s="106" t="s">
        <v>35</v>
      </c>
      <c r="E61" s="106" t="s">
        <v>222</v>
      </c>
      <c r="F61" s="106" t="s">
        <v>223</v>
      </c>
      <c r="G61" s="106" t="s">
        <v>32</v>
      </c>
      <c r="H61" s="110">
        <v>5500</v>
      </c>
      <c r="I61" s="110"/>
      <c r="J61" s="106">
        <v>880</v>
      </c>
      <c r="K61" s="106"/>
      <c r="L61" s="106"/>
      <c r="M61" s="106">
        <v>880</v>
      </c>
      <c r="N61" s="106"/>
      <c r="O61" s="106"/>
      <c r="P61" s="106"/>
      <c r="Q61" s="106">
        <v>0</v>
      </c>
      <c r="R61" s="106">
        <v>1</v>
      </c>
      <c r="S61" s="106">
        <v>880</v>
      </c>
      <c r="T61" s="106">
        <v>45200</v>
      </c>
      <c r="U61" s="106">
        <v>45264</v>
      </c>
      <c r="V61" s="106">
        <v>3</v>
      </c>
    </row>
    <row r="62" ht="22" customHeight="1" spans="1:22">
      <c r="A62" s="106">
        <v>56</v>
      </c>
      <c r="B62" s="127"/>
      <c r="C62" s="106" t="s">
        <v>224</v>
      </c>
      <c r="D62" s="106" t="s">
        <v>35</v>
      </c>
      <c r="E62" s="106" t="s">
        <v>225</v>
      </c>
      <c r="F62" s="106" t="s">
        <v>226</v>
      </c>
      <c r="G62" s="106" t="s">
        <v>86</v>
      </c>
      <c r="H62" s="110">
        <v>4900</v>
      </c>
      <c r="I62" s="110">
        <v>7625</v>
      </c>
      <c r="J62" s="106">
        <v>784</v>
      </c>
      <c r="K62" s="106">
        <v>686.25</v>
      </c>
      <c r="L62" s="106">
        <v>24.5</v>
      </c>
      <c r="M62" s="106">
        <v>1494.75</v>
      </c>
      <c r="N62" s="106">
        <v>392</v>
      </c>
      <c r="O62" s="106">
        <v>152.5</v>
      </c>
      <c r="P62" s="106">
        <v>24.5</v>
      </c>
      <c r="Q62" s="106">
        <v>569</v>
      </c>
      <c r="R62" s="106">
        <v>1</v>
      </c>
      <c r="S62" s="106">
        <v>2063.75</v>
      </c>
      <c r="T62" s="106">
        <v>45108</v>
      </c>
      <c r="U62" s="106">
        <v>45265</v>
      </c>
      <c r="V62" s="106">
        <v>6</v>
      </c>
    </row>
    <row r="63" ht="22" customHeight="1" spans="1:22">
      <c r="A63" s="106">
        <v>57</v>
      </c>
      <c r="B63" s="124" t="s">
        <v>227</v>
      </c>
      <c r="C63" s="106" t="s">
        <v>228</v>
      </c>
      <c r="D63" s="106" t="s">
        <v>35</v>
      </c>
      <c r="E63" s="106" t="s">
        <v>229</v>
      </c>
      <c r="F63" s="106" t="s">
        <v>230</v>
      </c>
      <c r="G63" s="106" t="s">
        <v>32</v>
      </c>
      <c r="H63" s="110">
        <v>7625</v>
      </c>
      <c r="I63" s="110"/>
      <c r="J63" s="106">
        <v>1220</v>
      </c>
      <c r="K63" s="106"/>
      <c r="L63" s="106"/>
      <c r="M63" s="106">
        <v>1220</v>
      </c>
      <c r="N63" s="106"/>
      <c r="O63" s="106"/>
      <c r="P63" s="106"/>
      <c r="Q63" s="106">
        <v>0</v>
      </c>
      <c r="R63" s="106">
        <v>1</v>
      </c>
      <c r="S63" s="106">
        <v>1220</v>
      </c>
      <c r="T63" s="106" t="s">
        <v>231</v>
      </c>
      <c r="U63" s="106">
        <v>45264</v>
      </c>
      <c r="V63" s="106">
        <v>36</v>
      </c>
    </row>
    <row r="64" ht="22" customHeight="1" spans="1:22">
      <c r="A64" s="106">
        <v>58</v>
      </c>
      <c r="B64" s="125"/>
      <c r="C64" s="106" t="s">
        <v>232</v>
      </c>
      <c r="D64" s="106" t="s">
        <v>35</v>
      </c>
      <c r="E64" s="106" t="s">
        <v>233</v>
      </c>
      <c r="F64" s="106" t="s">
        <v>234</v>
      </c>
      <c r="G64" s="106" t="s">
        <v>32</v>
      </c>
      <c r="H64" s="110">
        <v>5800</v>
      </c>
      <c r="I64" s="110"/>
      <c r="J64" s="106">
        <v>928</v>
      </c>
      <c r="K64" s="106"/>
      <c r="L64" s="106"/>
      <c r="M64" s="106">
        <v>928</v>
      </c>
      <c r="N64" s="106"/>
      <c r="O64" s="106"/>
      <c r="P64" s="106"/>
      <c r="Q64" s="106">
        <v>0</v>
      </c>
      <c r="R64" s="106">
        <v>1</v>
      </c>
      <c r="S64" s="106">
        <v>928</v>
      </c>
      <c r="T64" s="106" t="s">
        <v>101</v>
      </c>
      <c r="U64" s="106">
        <v>45265</v>
      </c>
      <c r="V64" s="106">
        <v>6</v>
      </c>
    </row>
    <row r="65" ht="22" customHeight="1" spans="1:22">
      <c r="A65" s="106">
        <v>59</v>
      </c>
      <c r="B65" s="125"/>
      <c r="C65" s="106" t="s">
        <v>235</v>
      </c>
      <c r="D65" s="106" t="s">
        <v>35</v>
      </c>
      <c r="E65" s="106" t="s">
        <v>236</v>
      </c>
      <c r="F65" s="106" t="s">
        <v>237</v>
      </c>
      <c r="G65" s="106" t="s">
        <v>32</v>
      </c>
      <c r="H65" s="110">
        <v>7400</v>
      </c>
      <c r="I65" s="110"/>
      <c r="J65" s="106">
        <v>1184</v>
      </c>
      <c r="K65" s="106"/>
      <c r="L65" s="106"/>
      <c r="M65" s="106">
        <v>1184</v>
      </c>
      <c r="N65" s="106"/>
      <c r="O65" s="106"/>
      <c r="P65" s="106"/>
      <c r="Q65" s="106">
        <v>0</v>
      </c>
      <c r="R65" s="106">
        <v>1</v>
      </c>
      <c r="S65" s="106">
        <v>1184</v>
      </c>
      <c r="T65" s="106" t="s">
        <v>101</v>
      </c>
      <c r="U65" s="106">
        <v>45266</v>
      </c>
      <c r="V65" s="106">
        <v>6</v>
      </c>
    </row>
    <row r="66" ht="22" customHeight="1" spans="1:22">
      <c r="A66" s="106">
        <v>60</v>
      </c>
      <c r="B66" s="125"/>
      <c r="C66" s="106" t="s">
        <v>238</v>
      </c>
      <c r="D66" s="106" t="s">
        <v>29</v>
      </c>
      <c r="E66" s="106" t="s">
        <v>239</v>
      </c>
      <c r="F66" s="106" t="s">
        <v>240</v>
      </c>
      <c r="G66" s="106" t="s">
        <v>32</v>
      </c>
      <c r="H66" s="110">
        <v>5800</v>
      </c>
      <c r="I66" s="110"/>
      <c r="J66" s="106">
        <v>928</v>
      </c>
      <c r="K66" s="106"/>
      <c r="L66" s="106"/>
      <c r="M66" s="106">
        <v>928</v>
      </c>
      <c r="N66" s="106"/>
      <c r="O66" s="106"/>
      <c r="P66" s="106"/>
      <c r="Q66" s="106">
        <v>0</v>
      </c>
      <c r="R66" s="106">
        <v>1</v>
      </c>
      <c r="S66" s="106">
        <v>928</v>
      </c>
      <c r="T66" s="106" t="s">
        <v>101</v>
      </c>
      <c r="U66" s="106">
        <v>45267</v>
      </c>
      <c r="V66" s="106">
        <v>6</v>
      </c>
    </row>
    <row r="67" ht="22" customHeight="1" spans="1:22">
      <c r="A67" s="106">
        <v>61</v>
      </c>
      <c r="B67" s="126"/>
      <c r="C67" s="106" t="s">
        <v>241</v>
      </c>
      <c r="D67" s="106" t="s">
        <v>35</v>
      </c>
      <c r="E67" s="106" t="s">
        <v>242</v>
      </c>
      <c r="F67" s="106" t="s">
        <v>243</v>
      </c>
      <c r="G67" s="106" t="s">
        <v>32</v>
      </c>
      <c r="H67" s="110">
        <v>7625</v>
      </c>
      <c r="I67" s="110"/>
      <c r="J67" s="106">
        <v>1220</v>
      </c>
      <c r="K67" s="106"/>
      <c r="L67" s="106"/>
      <c r="M67" s="106">
        <v>1220</v>
      </c>
      <c r="N67" s="106"/>
      <c r="O67" s="106"/>
      <c r="P67" s="106"/>
      <c r="Q67" s="106">
        <v>0</v>
      </c>
      <c r="R67" s="106">
        <v>2</v>
      </c>
      <c r="S67" s="106">
        <v>1220</v>
      </c>
      <c r="T67" s="106" t="s">
        <v>82</v>
      </c>
      <c r="U67" s="106">
        <v>45268</v>
      </c>
      <c r="V67" s="106">
        <v>1</v>
      </c>
    </row>
    <row r="68" ht="30" customHeight="1" spans="1:22">
      <c r="A68" s="106">
        <v>62</v>
      </c>
      <c r="B68" s="106" t="s">
        <v>244</v>
      </c>
      <c r="C68" s="106" t="s">
        <v>245</v>
      </c>
      <c r="D68" s="106" t="s">
        <v>29</v>
      </c>
      <c r="E68" s="106" t="s">
        <v>246</v>
      </c>
      <c r="F68" s="106" t="s">
        <v>247</v>
      </c>
      <c r="G68" s="106" t="s">
        <v>32</v>
      </c>
      <c r="H68" s="110">
        <v>5000</v>
      </c>
      <c r="I68" s="110"/>
      <c r="J68" s="106">
        <v>800</v>
      </c>
      <c r="K68" s="106">
        <v>0</v>
      </c>
      <c r="L68" s="106"/>
      <c r="M68" s="106">
        <v>800</v>
      </c>
      <c r="N68" s="106"/>
      <c r="O68" s="106"/>
      <c r="P68" s="106"/>
      <c r="Q68" s="106">
        <v>0</v>
      </c>
      <c r="R68" s="106">
        <v>1</v>
      </c>
      <c r="S68" s="106">
        <v>800</v>
      </c>
      <c r="T68" s="106">
        <v>45139</v>
      </c>
      <c r="U68" s="106">
        <v>45267</v>
      </c>
      <c r="V68" s="106">
        <v>5</v>
      </c>
    </row>
  </sheetData>
  <autoFilter ref="A6:XEV68">
    <extLst/>
  </autoFilter>
  <mergeCells count="37">
    <mergeCell ref="A1:B1"/>
    <mergeCell ref="A2:V2"/>
    <mergeCell ref="H3:I3"/>
    <mergeCell ref="J3:M3"/>
    <mergeCell ref="N3:Q3"/>
    <mergeCell ref="T6:U6"/>
    <mergeCell ref="A3:A5"/>
    <mergeCell ref="B3:B5"/>
    <mergeCell ref="B7:B21"/>
    <mergeCell ref="B22:B26"/>
    <mergeCell ref="B28:B31"/>
    <mergeCell ref="B32:B36"/>
    <mergeCell ref="B37:B39"/>
    <mergeCell ref="B40:B50"/>
    <mergeCell ref="B51:B53"/>
    <mergeCell ref="B54:B57"/>
    <mergeCell ref="B58:B62"/>
    <mergeCell ref="B63:B67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  <mergeCell ref="S3:S5"/>
    <mergeCell ref="V3:V5"/>
    <mergeCell ref="T3:U4"/>
  </mergeCells>
  <conditionalFormatting sqref="E26">
    <cfRule type="cellIs" dxfId="0" priority="1" stopIfTrue="1" operator="equal">
      <formula>“中专”</formula>
    </cfRule>
  </conditionalFormatting>
  <dataValidations count="1">
    <dataValidation type="list" allowBlank="1" showInputMessage="1" showErrorMessage="1" sqref="D22 D23 D24 D25 D26 D39 D40 D41 D44 D45 D46 D42:D43">
      <formula1>"男,女"</formula1>
    </dataValidation>
  </dataValidations>
  <printOptions horizontalCentered="1"/>
  <pageMargins left="0.15625" right="0.0388888888888889" top="0.196527777777778" bottom="0.668055555555556" header="0.313888888888889" footer="0.511805555555556"/>
  <pageSetup paperSize="9" scale="73" fitToHeight="0" orientation="landscape" horizontalDpi="6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B3" sqref="B3:D3"/>
    </sheetView>
  </sheetViews>
  <sheetFormatPr defaultColWidth="9" defaultRowHeight="13.5" outlineLevelCol="3"/>
  <cols>
    <col min="1" max="1" width="21" customWidth="1"/>
    <col min="2" max="2" width="27.75" customWidth="1"/>
    <col min="3" max="3" width="20.8833333333333" customWidth="1"/>
    <col min="4" max="4" width="30.1333333333333" customWidth="1"/>
  </cols>
  <sheetData>
    <row r="1" ht="60.75" customHeight="1" spans="1:4">
      <c r="A1" s="1" t="s">
        <v>248</v>
      </c>
      <c r="B1" s="1"/>
      <c r="C1" s="1"/>
      <c r="D1" s="1"/>
    </row>
    <row r="2" ht="29.25" customHeight="1" spans="1:4">
      <c r="A2" s="24" t="s">
        <v>249</v>
      </c>
      <c r="B2" s="25" t="s">
        <v>250</v>
      </c>
      <c r="C2" s="26"/>
      <c r="D2" s="27"/>
    </row>
    <row r="3" ht="21.75" customHeight="1" spans="1:4">
      <c r="A3" s="28" t="s">
        <v>251</v>
      </c>
      <c r="B3" s="77" t="s">
        <v>252</v>
      </c>
      <c r="C3" s="78"/>
      <c r="D3" s="79"/>
    </row>
    <row r="4" ht="21.75" customHeight="1" spans="1:4">
      <c r="A4" s="32"/>
      <c r="B4" s="80" t="s">
        <v>253</v>
      </c>
      <c r="C4" s="81"/>
      <c r="D4" s="82"/>
    </row>
    <row r="5" ht="21.75" customHeight="1" spans="1:4">
      <c r="A5" s="36"/>
      <c r="B5" s="83" t="s">
        <v>254</v>
      </c>
      <c r="C5" s="84"/>
      <c r="D5" s="85"/>
    </row>
    <row r="6" ht="34.5" customHeight="1" spans="1:4">
      <c r="A6" s="24" t="s">
        <v>255</v>
      </c>
      <c r="B6" s="86"/>
      <c r="C6" s="26"/>
      <c r="D6" s="27"/>
    </row>
    <row r="7" ht="24" customHeight="1" spans="1:4">
      <c r="A7" s="28" t="s">
        <v>256</v>
      </c>
      <c r="B7" s="28"/>
      <c r="C7" s="28" t="s">
        <v>257</v>
      </c>
      <c r="D7" s="28"/>
    </row>
    <row r="8" ht="21.75" customHeight="1" spans="1:4">
      <c r="A8" s="28" t="s">
        <v>258</v>
      </c>
      <c r="B8" s="40"/>
      <c r="C8" s="41"/>
      <c r="D8" s="42"/>
    </row>
    <row r="9" ht="21.75" customHeight="1" spans="1:4">
      <c r="A9" s="32"/>
      <c r="B9" s="43" t="s">
        <v>259</v>
      </c>
      <c r="C9" s="44"/>
      <c r="D9" s="45"/>
    </row>
    <row r="10" ht="21.75" customHeight="1" spans="1:4">
      <c r="A10" s="32"/>
      <c r="B10" s="46"/>
      <c r="C10" s="47"/>
      <c r="D10" s="48"/>
    </row>
    <row r="11" ht="21.75" customHeight="1" spans="1:4">
      <c r="A11" s="32"/>
      <c r="B11" s="46" t="s">
        <v>260</v>
      </c>
      <c r="C11" s="47"/>
      <c r="D11" s="48"/>
    </row>
    <row r="12" ht="30" customHeight="1" spans="1:4">
      <c r="A12" s="36"/>
      <c r="B12" s="87" t="s">
        <v>261</v>
      </c>
      <c r="C12" s="88"/>
      <c r="D12" s="89"/>
    </row>
    <row r="13" ht="21.75" customHeight="1" spans="1:4">
      <c r="A13" s="28" t="s">
        <v>262</v>
      </c>
      <c r="B13" s="40"/>
      <c r="C13" s="41"/>
      <c r="D13" s="42"/>
    </row>
    <row r="14" ht="21.75" customHeight="1" spans="1:4">
      <c r="A14" s="32"/>
      <c r="B14" s="43" t="s">
        <v>259</v>
      </c>
      <c r="C14" s="44"/>
      <c r="D14" s="45"/>
    </row>
    <row r="15" ht="21.75" customHeight="1" spans="1:4">
      <c r="A15" s="32"/>
      <c r="B15" s="46"/>
      <c r="C15" s="47"/>
      <c r="D15" s="48"/>
    </row>
    <row r="16" ht="21.75" customHeight="1" spans="1:4">
      <c r="A16" s="32"/>
      <c r="B16" s="46" t="s">
        <v>260</v>
      </c>
      <c r="C16" s="47"/>
      <c r="D16" s="48"/>
    </row>
    <row r="17" ht="30" customHeight="1" spans="1:4">
      <c r="A17" s="36"/>
      <c r="B17" s="87" t="s">
        <v>261</v>
      </c>
      <c r="C17" s="88"/>
      <c r="D17" s="89"/>
    </row>
    <row r="18" ht="69.75" customHeight="1" spans="1:4">
      <c r="A18" s="28" t="s">
        <v>263</v>
      </c>
      <c r="B18" s="52" t="s">
        <v>264</v>
      </c>
      <c r="C18" s="53"/>
      <c r="D18" s="54"/>
    </row>
    <row r="19" ht="14.25" spans="1:4">
      <c r="A19" s="32"/>
      <c r="B19" s="46"/>
      <c r="C19" s="47"/>
      <c r="D19" s="48"/>
    </row>
    <row r="20" ht="20.25" customHeight="1" spans="1:4">
      <c r="A20" s="32"/>
      <c r="B20" s="43" t="s">
        <v>259</v>
      </c>
      <c r="C20" s="44"/>
      <c r="D20" s="45"/>
    </row>
    <row r="21" ht="14.25" spans="1:4">
      <c r="A21" s="32"/>
      <c r="B21" s="46" t="s">
        <v>260</v>
      </c>
      <c r="C21" s="47"/>
      <c r="D21" s="48"/>
    </row>
    <row r="22" ht="14.25" spans="1:4">
      <c r="A22" s="36"/>
      <c r="B22" s="87" t="s">
        <v>265</v>
      </c>
      <c r="C22" s="88"/>
      <c r="D22" s="89"/>
    </row>
    <row r="23" ht="48" customHeight="1" spans="1:4">
      <c r="A23" s="28" t="s">
        <v>266</v>
      </c>
      <c r="B23" s="52" t="s">
        <v>267</v>
      </c>
      <c r="C23" s="53"/>
      <c r="D23" s="54"/>
    </row>
    <row r="24" ht="14.25" spans="1:4">
      <c r="A24" s="32"/>
      <c r="B24" s="46"/>
      <c r="C24" s="47"/>
      <c r="D24" s="48"/>
    </row>
    <row r="25" ht="20.25" customHeight="1" spans="1:4">
      <c r="A25" s="32"/>
      <c r="B25" s="43" t="s">
        <v>268</v>
      </c>
      <c r="C25" s="44"/>
      <c r="D25" s="45"/>
    </row>
    <row r="26" ht="14.25" spans="1:4">
      <c r="A26" s="32"/>
      <c r="B26" s="46" t="s">
        <v>269</v>
      </c>
      <c r="C26" s="47"/>
      <c r="D26" s="48"/>
    </row>
    <row r="27" ht="14.25" spans="1:4">
      <c r="A27" s="32"/>
      <c r="B27" s="87" t="s">
        <v>270</v>
      </c>
      <c r="C27" s="88"/>
      <c r="D27" s="89"/>
    </row>
    <row r="28" ht="20.25" customHeight="1" spans="1:4">
      <c r="A28" s="28" t="s">
        <v>271</v>
      </c>
      <c r="B28" s="40"/>
      <c r="C28" s="41"/>
      <c r="D28" s="42"/>
    </row>
    <row r="29" ht="20.25" customHeight="1" spans="1:4">
      <c r="A29" s="32"/>
      <c r="B29" s="46"/>
      <c r="C29" s="47"/>
      <c r="D29" s="48"/>
    </row>
    <row r="30" ht="20.25" customHeight="1" spans="1:4">
      <c r="A30" s="32"/>
      <c r="B30" s="46" t="s">
        <v>272</v>
      </c>
      <c r="C30" s="47"/>
      <c r="D30" s="48"/>
    </row>
    <row r="31" ht="20.25" customHeight="1" spans="1:4">
      <c r="A31" s="32"/>
      <c r="B31" s="46"/>
      <c r="C31" s="47"/>
      <c r="D31" s="48"/>
    </row>
    <row r="32" ht="20.25" customHeight="1" spans="1:4">
      <c r="A32" s="32"/>
      <c r="B32" s="46" t="s">
        <v>260</v>
      </c>
      <c r="C32" s="47"/>
      <c r="D32" s="48"/>
    </row>
    <row r="33" ht="20.25" customHeight="1" spans="1:4">
      <c r="A33" s="36"/>
      <c r="B33" s="87" t="s">
        <v>273</v>
      </c>
      <c r="C33" s="88"/>
      <c r="D33" s="89"/>
    </row>
    <row r="34" ht="14.25" spans="1:4">
      <c r="A34" s="57"/>
      <c r="B34" s="57"/>
      <c r="C34" s="57"/>
      <c r="D34" s="57"/>
    </row>
  </sheetData>
  <mergeCells count="38">
    <mergeCell ref="A1:D1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:A5"/>
    <mergeCell ref="A8:A12"/>
    <mergeCell ref="A13:A17"/>
    <mergeCell ref="A18:A22"/>
    <mergeCell ref="A23:A27"/>
    <mergeCell ref="A28:A33"/>
  </mergeCells>
  <printOptions horizontalCentered="1"/>
  <pageMargins left="0.354166666666667" right="0.235416666666667" top="0.432638888888889" bottom="0.747916666666667" header="0.313888888888889" footer="0.313888888888889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3" sqref="B3:D4"/>
    </sheetView>
  </sheetViews>
  <sheetFormatPr defaultColWidth="9" defaultRowHeight="13.5"/>
  <cols>
    <col min="1" max="1" width="7.25" customWidth="1"/>
    <col min="2" max="2" width="33.3833333333333" customWidth="1"/>
    <col min="3" max="3" width="11.1333333333333" customWidth="1"/>
    <col min="4" max="4" width="13" customWidth="1"/>
    <col min="5" max="5" width="15.5" customWidth="1"/>
    <col min="6" max="6" width="13.8833333333333" customWidth="1"/>
    <col min="7" max="7" width="14.8833333333333" customWidth="1"/>
    <col min="8" max="8" width="14.25" customWidth="1"/>
  </cols>
  <sheetData>
    <row r="1" ht="38.25" customHeight="1" spans="1:9">
      <c r="A1" s="1" t="s">
        <v>274</v>
      </c>
      <c r="B1" s="1"/>
      <c r="C1" s="1"/>
      <c r="D1" s="1"/>
      <c r="E1" s="1"/>
      <c r="F1" s="1"/>
      <c r="G1" s="1"/>
      <c r="H1" s="1"/>
      <c r="I1" s="1"/>
    </row>
    <row r="2" ht="29.25" customHeight="1" spans="1:12">
      <c r="A2" s="71" t="s">
        <v>275</v>
      </c>
      <c r="B2" s="71"/>
      <c r="C2" s="71"/>
      <c r="D2" s="71"/>
      <c r="E2" s="68"/>
      <c r="F2" s="68"/>
      <c r="G2" s="68"/>
      <c r="H2" s="68"/>
      <c r="I2" s="71"/>
      <c r="J2" s="76"/>
      <c r="K2" s="76"/>
      <c r="L2" s="76"/>
    </row>
    <row r="3" ht="28.5" customHeight="1" spans="1:12">
      <c r="A3" s="24" t="s">
        <v>2</v>
      </c>
      <c r="B3" s="24" t="s">
        <v>3</v>
      </c>
      <c r="C3" s="40" t="s">
        <v>276</v>
      </c>
      <c r="D3" s="42"/>
      <c r="E3" s="24" t="s">
        <v>277</v>
      </c>
      <c r="F3" s="24" t="s">
        <v>278</v>
      </c>
      <c r="G3" s="24" t="s">
        <v>279</v>
      </c>
      <c r="H3" s="24" t="s">
        <v>280</v>
      </c>
      <c r="I3" s="24" t="s">
        <v>281</v>
      </c>
      <c r="J3" s="76"/>
      <c r="K3" s="76"/>
      <c r="L3" s="76"/>
    </row>
    <row r="4" ht="27.75" customHeight="1" spans="1:12">
      <c r="A4" s="24"/>
      <c r="B4" s="24"/>
      <c r="C4" s="72"/>
      <c r="D4" s="73" t="s">
        <v>282</v>
      </c>
      <c r="E4" s="24"/>
      <c r="F4" s="24"/>
      <c r="G4" s="24"/>
      <c r="H4" s="24"/>
      <c r="I4" s="24"/>
      <c r="J4" s="76"/>
      <c r="K4" s="76"/>
      <c r="L4" s="76"/>
    </row>
    <row r="5" ht="27" customHeight="1" spans="1:12">
      <c r="A5" s="24">
        <v>1</v>
      </c>
      <c r="B5" s="24" t="s">
        <v>283</v>
      </c>
      <c r="C5" s="24">
        <v>4</v>
      </c>
      <c r="D5" s="24">
        <v>2</v>
      </c>
      <c r="E5" s="36">
        <f>企业补差花名册!W6+企业补差花名册!W7+企业补差花名册!W8+企业补差花名册!W9</f>
        <v>2196.48</v>
      </c>
      <c r="F5" s="36"/>
      <c r="G5" s="36"/>
      <c r="H5" s="36">
        <f>G5+F5+E5</f>
        <v>2196.48</v>
      </c>
      <c r="I5" s="74"/>
      <c r="J5" s="76"/>
      <c r="K5" s="76"/>
      <c r="L5" s="76"/>
    </row>
    <row r="6" ht="27" customHeight="1" spans="1:12">
      <c r="A6" s="24">
        <v>2</v>
      </c>
      <c r="B6" s="24" t="s">
        <v>105</v>
      </c>
      <c r="C6" s="24">
        <v>1</v>
      </c>
      <c r="D6" s="24">
        <v>1</v>
      </c>
      <c r="E6" s="24">
        <f>企业补差花名册!W10</f>
        <v>27.8399999999999</v>
      </c>
      <c r="F6" s="24"/>
      <c r="G6" s="24"/>
      <c r="H6" s="36">
        <f t="shared" ref="H6:H15" si="0">G6+F6+E6</f>
        <v>27.8399999999999</v>
      </c>
      <c r="I6" s="74"/>
      <c r="J6" s="76"/>
      <c r="K6" s="76"/>
      <c r="L6" s="76"/>
    </row>
    <row r="7" ht="27" customHeight="1" spans="1:12">
      <c r="A7" s="24">
        <v>3</v>
      </c>
      <c r="B7" s="24" t="s">
        <v>284</v>
      </c>
      <c r="C7" s="24">
        <v>1</v>
      </c>
      <c r="D7" s="24">
        <v>0</v>
      </c>
      <c r="E7" s="24">
        <f>企业补差花名册!W11</f>
        <v>76.7999999999997</v>
      </c>
      <c r="F7" s="24"/>
      <c r="G7" s="24"/>
      <c r="H7" s="36">
        <f t="shared" si="0"/>
        <v>76.7999999999997</v>
      </c>
      <c r="I7" s="74"/>
      <c r="J7" s="76"/>
      <c r="K7" s="76"/>
      <c r="L7" s="76"/>
    </row>
    <row r="8" ht="27" customHeight="1" spans="1:12">
      <c r="A8" s="24">
        <v>4</v>
      </c>
      <c r="B8" s="24" t="s">
        <v>141</v>
      </c>
      <c r="C8" s="24">
        <v>1</v>
      </c>
      <c r="D8" s="24">
        <v>1</v>
      </c>
      <c r="E8" s="24">
        <f>企业补差花名册!W12</f>
        <v>1607.04</v>
      </c>
      <c r="F8" s="24"/>
      <c r="G8" s="24"/>
      <c r="H8" s="36">
        <f t="shared" si="0"/>
        <v>1607.04</v>
      </c>
      <c r="I8" s="74"/>
      <c r="J8" s="76"/>
      <c r="K8" s="76"/>
      <c r="L8" s="76"/>
    </row>
    <row r="9" ht="27" customHeight="1" spans="1:12">
      <c r="A9" s="24">
        <v>5</v>
      </c>
      <c r="B9" s="24" t="s">
        <v>211</v>
      </c>
      <c r="C9" s="24">
        <v>1</v>
      </c>
      <c r="D9" s="24">
        <v>1</v>
      </c>
      <c r="E9" s="24">
        <f>企业补差花名册!W13+企业补差花名册!W14</f>
        <v>1098.24</v>
      </c>
      <c r="F9" s="24"/>
      <c r="G9" s="24"/>
      <c r="H9" s="36">
        <f t="shared" si="0"/>
        <v>1098.24</v>
      </c>
      <c r="I9" s="74"/>
      <c r="J9" s="76"/>
      <c r="K9" s="76"/>
      <c r="L9" s="76"/>
    </row>
    <row r="10" ht="27" customHeight="1" spans="1:12">
      <c r="A10" s="24">
        <v>6</v>
      </c>
      <c r="B10" s="24" t="s">
        <v>151</v>
      </c>
      <c r="C10" s="24">
        <v>1</v>
      </c>
      <c r="D10" s="24">
        <v>1</v>
      </c>
      <c r="E10" s="24"/>
      <c r="F10" s="24">
        <f>高校毕业生补差花名册!X6</f>
        <v>782.16</v>
      </c>
      <c r="G10" s="24"/>
      <c r="H10" s="36">
        <f t="shared" si="0"/>
        <v>782.16</v>
      </c>
      <c r="I10" s="74"/>
      <c r="J10" s="76"/>
      <c r="K10" s="76"/>
      <c r="L10" s="76"/>
    </row>
    <row r="11" ht="27" customHeight="1" spans="1:12">
      <c r="A11" s="24">
        <v>7</v>
      </c>
      <c r="B11" s="24" t="s">
        <v>244</v>
      </c>
      <c r="C11" s="24">
        <v>1</v>
      </c>
      <c r="D11" s="24">
        <v>1</v>
      </c>
      <c r="E11" s="24"/>
      <c r="F11" s="24">
        <f>高校毕业生补差花名册!X8</f>
        <v>429.66</v>
      </c>
      <c r="G11" s="24"/>
      <c r="H11" s="36">
        <f t="shared" si="0"/>
        <v>429.66</v>
      </c>
      <c r="I11" s="74"/>
      <c r="J11" s="76"/>
      <c r="K11" s="76"/>
      <c r="L11" s="76"/>
    </row>
    <row r="12" ht="27" customHeight="1" spans="1:12">
      <c r="A12" s="24">
        <v>8</v>
      </c>
      <c r="B12" s="24" t="s">
        <v>187</v>
      </c>
      <c r="C12" s="24">
        <v>1</v>
      </c>
      <c r="D12" s="24">
        <v>1</v>
      </c>
      <c r="E12" s="24"/>
      <c r="F12" s="24">
        <f>高校毕业生补差花名册!X9</f>
        <v>429.66</v>
      </c>
      <c r="G12" s="24"/>
      <c r="H12" s="36">
        <f t="shared" si="0"/>
        <v>429.66</v>
      </c>
      <c r="I12" s="74"/>
      <c r="J12" s="76"/>
      <c r="K12" s="76"/>
      <c r="L12" s="76"/>
    </row>
    <row r="13" ht="27" customHeight="1" spans="1:12">
      <c r="A13" s="24">
        <v>9</v>
      </c>
      <c r="B13" s="12"/>
      <c r="C13" s="74"/>
      <c r="D13" s="74"/>
      <c r="E13" s="74"/>
      <c r="F13" s="74"/>
      <c r="G13" s="74"/>
      <c r="H13" s="36">
        <f t="shared" si="0"/>
        <v>0</v>
      </c>
      <c r="I13" s="74"/>
      <c r="J13" s="76"/>
      <c r="K13" s="76"/>
      <c r="L13" s="76"/>
    </row>
    <row r="14" ht="27" customHeight="1" spans="1:12">
      <c r="A14" s="24">
        <v>10</v>
      </c>
      <c r="B14" s="74"/>
      <c r="C14" s="74"/>
      <c r="D14" s="74"/>
      <c r="E14" s="74"/>
      <c r="F14" s="74"/>
      <c r="G14" s="74"/>
      <c r="H14" s="36">
        <f t="shared" si="0"/>
        <v>0</v>
      </c>
      <c r="I14" s="74"/>
      <c r="J14" s="76"/>
      <c r="K14" s="76"/>
      <c r="L14" s="76"/>
    </row>
    <row r="15" ht="27" customHeight="1" spans="1:12">
      <c r="A15" s="24" t="s">
        <v>285</v>
      </c>
      <c r="B15" s="74"/>
      <c r="C15" s="74"/>
      <c r="D15" s="74"/>
      <c r="E15" s="74"/>
      <c r="F15" s="74"/>
      <c r="G15" s="74"/>
      <c r="H15" s="36">
        <f t="shared" si="0"/>
        <v>0</v>
      </c>
      <c r="I15" s="74"/>
      <c r="J15" s="76"/>
      <c r="K15" s="76"/>
      <c r="L15" s="76"/>
    </row>
    <row r="16" ht="27" customHeight="1" spans="1:12">
      <c r="A16" s="24" t="s">
        <v>286</v>
      </c>
      <c r="B16" s="24"/>
      <c r="C16" s="75">
        <f t="shared" ref="C16:H16" si="1">SUM(C5:C15)</f>
        <v>11</v>
      </c>
      <c r="D16" s="75">
        <f t="shared" si="1"/>
        <v>8</v>
      </c>
      <c r="E16" s="75">
        <f t="shared" si="1"/>
        <v>5006.4</v>
      </c>
      <c r="F16" s="75">
        <f t="shared" si="1"/>
        <v>1641.48</v>
      </c>
      <c r="G16" s="75">
        <f t="shared" si="1"/>
        <v>0</v>
      </c>
      <c r="H16" s="75">
        <f t="shared" si="1"/>
        <v>6647.88</v>
      </c>
      <c r="I16" s="74"/>
      <c r="J16" s="76"/>
      <c r="K16" s="76"/>
      <c r="L16" s="76"/>
    </row>
    <row r="17" spans="1:1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ht="14.25" spans="1:12">
      <c r="A18" s="68" t="s">
        <v>287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</sheetData>
  <mergeCells count="11">
    <mergeCell ref="A1:I1"/>
    <mergeCell ref="A2:I2"/>
    <mergeCell ref="C3:D3"/>
    <mergeCell ref="A16:B16"/>
    <mergeCell ref="A3:A4"/>
    <mergeCell ref="B3:B4"/>
    <mergeCell ref="E3:E4"/>
    <mergeCell ref="F3:F4"/>
    <mergeCell ref="G3:G4"/>
    <mergeCell ref="H3:H4"/>
    <mergeCell ref="I3:I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B3" sqref="B3:D4"/>
    </sheetView>
  </sheetViews>
  <sheetFormatPr defaultColWidth="9" defaultRowHeight="13.5"/>
  <cols>
    <col min="1" max="1" width="5.38333333333333" customWidth="1"/>
    <col min="3" max="3" width="8.88333333333333" customWidth="1"/>
    <col min="4" max="4" width="4.25" customWidth="1"/>
    <col min="5" max="5" width="5.75" customWidth="1"/>
    <col min="6" max="6" width="19.5" customWidth="1"/>
    <col min="7" max="7" width="11.1333333333333" customWidth="1"/>
    <col min="8" max="8" width="5.13333333333333" customWidth="1"/>
    <col min="9" max="9" width="6.38333333333333" customWidth="1"/>
    <col min="10" max="11" width="6.63333333333333" customWidth="1"/>
    <col min="12" max="12" width="4.88333333333333" customWidth="1"/>
    <col min="13" max="13" width="0.133333333333333" hidden="1" customWidth="1"/>
    <col min="14" max="14" width="6.5" customWidth="1"/>
    <col min="15" max="15" width="6.63333333333333" customWidth="1"/>
    <col min="16" max="16" width="6.75" customWidth="1"/>
    <col min="17" max="17" width="5.5" customWidth="1"/>
    <col min="18" max="18" width="6.63333333333333" customWidth="1"/>
    <col min="19" max="19" width="5.88333333333333" customWidth="1"/>
    <col min="20" max="20" width="6.75" customWidth="1"/>
    <col min="21" max="21" width="9.13333333333333" customWidth="1"/>
    <col min="22" max="22" width="6.75" customWidth="1"/>
    <col min="23" max="23" width="9.88333333333333"/>
  </cols>
  <sheetData>
    <row r="1" ht="39" customHeight="1" spans="1:23">
      <c r="A1" s="1" t="s">
        <v>288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1.5" customHeight="1" spans="1:23">
      <c r="A2" s="2" t="s">
        <v>289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6.25" customHeight="1" spans="1:23">
      <c r="A3" s="3" t="s">
        <v>2</v>
      </c>
      <c r="B3" s="3" t="s">
        <v>3</v>
      </c>
      <c r="C3" s="3" t="s">
        <v>4</v>
      </c>
      <c r="D3" s="3" t="s">
        <v>5</v>
      </c>
      <c r="E3" s="3" t="s">
        <v>290</v>
      </c>
      <c r="F3" s="3" t="s">
        <v>6</v>
      </c>
      <c r="G3" s="5" t="s">
        <v>291</v>
      </c>
      <c r="H3" s="15" t="s">
        <v>292</v>
      </c>
      <c r="I3" s="16"/>
      <c r="J3" s="16"/>
      <c r="K3" s="17"/>
      <c r="L3" s="15" t="s">
        <v>293</v>
      </c>
      <c r="M3" s="16"/>
      <c r="N3" s="16"/>
      <c r="O3" s="16"/>
      <c r="P3" s="17"/>
      <c r="Q3" s="15" t="s">
        <v>294</v>
      </c>
      <c r="R3" s="16"/>
      <c r="S3" s="16"/>
      <c r="T3" s="17"/>
      <c r="U3" s="59" t="s">
        <v>295</v>
      </c>
      <c r="V3" s="59" t="s">
        <v>296</v>
      </c>
      <c r="W3" s="10" t="s">
        <v>297</v>
      </c>
    </row>
    <row r="4" ht="48" customHeight="1" spans="1:23">
      <c r="A4" s="3"/>
      <c r="B4" s="3"/>
      <c r="C4" s="3"/>
      <c r="D4" s="3"/>
      <c r="E4" s="3"/>
      <c r="F4" s="3"/>
      <c r="G4" s="8"/>
      <c r="H4" s="3" t="s">
        <v>298</v>
      </c>
      <c r="I4" s="10" t="s">
        <v>299</v>
      </c>
      <c r="J4" s="10" t="s">
        <v>300</v>
      </c>
      <c r="K4" s="10" t="s">
        <v>301</v>
      </c>
      <c r="L4" s="69" t="s">
        <v>298</v>
      </c>
      <c r="M4" s="70"/>
      <c r="N4" s="10" t="s">
        <v>299</v>
      </c>
      <c r="O4" s="10" t="s">
        <v>300</v>
      </c>
      <c r="P4" s="10" t="s">
        <v>301</v>
      </c>
      <c r="Q4" s="3" t="s">
        <v>298</v>
      </c>
      <c r="R4" s="10" t="s">
        <v>299</v>
      </c>
      <c r="S4" s="10" t="s">
        <v>300</v>
      </c>
      <c r="T4" s="10" t="s">
        <v>301</v>
      </c>
      <c r="U4" s="63"/>
      <c r="V4" s="63"/>
      <c r="W4" s="10"/>
    </row>
    <row r="5" ht="24" customHeight="1" spans="1:2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302</v>
      </c>
      <c r="L5" s="4">
        <v>12</v>
      </c>
      <c r="M5" s="4"/>
      <c r="N5" s="4">
        <v>13</v>
      </c>
      <c r="O5" s="4">
        <v>14</v>
      </c>
      <c r="P5" s="4" t="s">
        <v>303</v>
      </c>
      <c r="Q5" s="4">
        <v>16</v>
      </c>
      <c r="R5" s="4">
        <v>17</v>
      </c>
      <c r="S5" s="4">
        <v>18</v>
      </c>
      <c r="T5" s="4" t="s">
        <v>304</v>
      </c>
      <c r="U5" s="4" t="s">
        <v>305</v>
      </c>
      <c r="V5" s="4">
        <v>21</v>
      </c>
      <c r="W5" s="4" t="s">
        <v>306</v>
      </c>
    </row>
    <row r="6" s="58" customFormat="1" ht="12" spans="1:23">
      <c r="A6" s="3">
        <v>1</v>
      </c>
      <c r="B6" s="59" t="s">
        <v>283</v>
      </c>
      <c r="C6" s="60" t="s">
        <v>307</v>
      </c>
      <c r="D6" s="12" t="s">
        <v>35</v>
      </c>
      <c r="E6" s="12" t="s">
        <v>308</v>
      </c>
      <c r="F6" s="12" t="s">
        <v>309</v>
      </c>
      <c r="G6" s="12" t="s">
        <v>310</v>
      </c>
      <c r="H6" s="12">
        <v>4253</v>
      </c>
      <c r="I6" s="12">
        <f>3681*0.16</f>
        <v>588.96</v>
      </c>
      <c r="J6" s="12">
        <f>H6*0.16</f>
        <v>680.48</v>
      </c>
      <c r="K6" s="12">
        <f>J6-I6</f>
        <v>91.52</v>
      </c>
      <c r="L6" s="12"/>
      <c r="M6" s="12"/>
      <c r="N6" s="12"/>
      <c r="O6" s="12"/>
      <c r="P6" s="12"/>
      <c r="Q6" s="12"/>
      <c r="R6" s="12"/>
      <c r="S6" s="12"/>
      <c r="T6" s="12"/>
      <c r="U6" s="12">
        <f t="shared" ref="U6:U14" si="0">T6+P6+K6</f>
        <v>91.52</v>
      </c>
      <c r="V6" s="12">
        <v>6</v>
      </c>
      <c r="W6" s="12">
        <f t="shared" ref="W6:W14" si="1">V6*U6</f>
        <v>549.12</v>
      </c>
    </row>
    <row r="7" s="58" customFormat="1" ht="12" spans="1:23">
      <c r="A7" s="3">
        <v>2</v>
      </c>
      <c r="B7" s="61"/>
      <c r="C7" s="60" t="s">
        <v>311</v>
      </c>
      <c r="D7" s="12" t="s">
        <v>35</v>
      </c>
      <c r="E7" s="12" t="s">
        <v>308</v>
      </c>
      <c r="F7" s="12" t="s">
        <v>312</v>
      </c>
      <c r="G7" s="12" t="s">
        <v>310</v>
      </c>
      <c r="H7" s="12">
        <v>4253</v>
      </c>
      <c r="I7" s="12">
        <f>3681*0.16</f>
        <v>588.96</v>
      </c>
      <c r="J7" s="12">
        <f>H7*0.16</f>
        <v>680.48</v>
      </c>
      <c r="K7" s="12">
        <f>J7-I7</f>
        <v>91.52</v>
      </c>
      <c r="L7" s="12"/>
      <c r="M7" s="12"/>
      <c r="N7" s="12"/>
      <c r="O7" s="12"/>
      <c r="P7" s="12"/>
      <c r="Q7" s="12"/>
      <c r="R7" s="12"/>
      <c r="S7" s="12"/>
      <c r="T7" s="12"/>
      <c r="U7" s="12">
        <f t="shared" si="0"/>
        <v>91.52</v>
      </c>
      <c r="V7" s="12">
        <v>6</v>
      </c>
      <c r="W7" s="12">
        <f t="shared" si="1"/>
        <v>549.12</v>
      </c>
    </row>
    <row r="8" s="58" customFormat="1" ht="12" spans="1:23">
      <c r="A8" s="3">
        <v>3</v>
      </c>
      <c r="B8" s="61"/>
      <c r="C8" s="60" t="s">
        <v>313</v>
      </c>
      <c r="D8" s="12" t="s">
        <v>29</v>
      </c>
      <c r="E8" s="12" t="s">
        <v>308</v>
      </c>
      <c r="F8" s="62" t="s">
        <v>314</v>
      </c>
      <c r="G8" s="12" t="s">
        <v>310</v>
      </c>
      <c r="H8" s="62" t="s">
        <v>315</v>
      </c>
      <c r="I8" s="12">
        <f t="shared" ref="I8:I14" si="2">3681*0.16</f>
        <v>588.96</v>
      </c>
      <c r="J8" s="12">
        <f t="shared" ref="J8:J14" si="3">H8*0.16</f>
        <v>680.48</v>
      </c>
      <c r="K8" s="12">
        <f t="shared" ref="K8:K14" si="4">J8-I8</f>
        <v>91.52</v>
      </c>
      <c r="L8" s="62"/>
      <c r="M8" s="12"/>
      <c r="N8" s="62"/>
      <c r="O8" s="12"/>
      <c r="P8" s="62"/>
      <c r="Q8" s="12"/>
      <c r="R8" s="62"/>
      <c r="S8" s="12"/>
      <c r="T8" s="62"/>
      <c r="U8" s="12">
        <f t="shared" si="0"/>
        <v>91.52</v>
      </c>
      <c r="V8" s="62" t="s">
        <v>316</v>
      </c>
      <c r="W8" s="12">
        <f t="shared" si="1"/>
        <v>549.12</v>
      </c>
    </row>
    <row r="9" s="58" customFormat="1" ht="24" spans="1:23">
      <c r="A9" s="3">
        <v>4</v>
      </c>
      <c r="B9" s="63"/>
      <c r="C9" s="60" t="s">
        <v>317</v>
      </c>
      <c r="D9" s="12" t="s">
        <v>29</v>
      </c>
      <c r="E9" s="12" t="s">
        <v>318</v>
      </c>
      <c r="F9" s="62" t="s">
        <v>319</v>
      </c>
      <c r="G9" s="12" t="s">
        <v>310</v>
      </c>
      <c r="H9" s="62" t="s">
        <v>315</v>
      </c>
      <c r="I9" s="12">
        <f t="shared" si="2"/>
        <v>588.96</v>
      </c>
      <c r="J9" s="12">
        <f t="shared" si="3"/>
        <v>680.48</v>
      </c>
      <c r="K9" s="12">
        <f t="shared" si="4"/>
        <v>91.52</v>
      </c>
      <c r="L9" s="62"/>
      <c r="M9" s="12"/>
      <c r="N9" s="62"/>
      <c r="O9" s="12"/>
      <c r="P9" s="62"/>
      <c r="Q9" s="12"/>
      <c r="R9" s="62"/>
      <c r="S9" s="12"/>
      <c r="T9" s="62"/>
      <c r="U9" s="12">
        <f t="shared" si="0"/>
        <v>91.52</v>
      </c>
      <c r="V9" s="62" t="s">
        <v>316</v>
      </c>
      <c r="W9" s="12">
        <f t="shared" si="1"/>
        <v>549.12</v>
      </c>
    </row>
    <row r="10" s="58" customFormat="1" ht="48" spans="1:23">
      <c r="A10" s="3">
        <v>5</v>
      </c>
      <c r="B10" s="3" t="s">
        <v>105</v>
      </c>
      <c r="C10" s="64" t="s">
        <v>320</v>
      </c>
      <c r="D10" s="12" t="s">
        <v>29</v>
      </c>
      <c r="E10" s="65" t="s">
        <v>318</v>
      </c>
      <c r="F10" s="62" t="s">
        <v>321</v>
      </c>
      <c r="G10" s="12" t="s">
        <v>310</v>
      </c>
      <c r="H10" s="12">
        <v>4253</v>
      </c>
      <c r="I10" s="12">
        <f>4166*0.16</f>
        <v>666.56</v>
      </c>
      <c r="J10" s="12">
        <f t="shared" si="3"/>
        <v>680.48</v>
      </c>
      <c r="K10" s="12">
        <f t="shared" si="4"/>
        <v>13.92</v>
      </c>
      <c r="L10" s="12"/>
      <c r="M10" s="12"/>
      <c r="N10" s="12"/>
      <c r="O10" s="12"/>
      <c r="P10" s="12"/>
      <c r="Q10" s="12"/>
      <c r="R10" s="12"/>
      <c r="S10" s="12"/>
      <c r="T10" s="12"/>
      <c r="U10" s="12">
        <f t="shared" si="0"/>
        <v>13.92</v>
      </c>
      <c r="V10" s="62" t="s">
        <v>322</v>
      </c>
      <c r="W10" s="12">
        <f t="shared" si="1"/>
        <v>27.8399999999999</v>
      </c>
    </row>
    <row r="11" s="58" customFormat="1" ht="48" spans="1:23">
      <c r="A11" s="3">
        <v>6</v>
      </c>
      <c r="B11" s="3" t="s">
        <v>284</v>
      </c>
      <c r="C11" s="66" t="s">
        <v>89</v>
      </c>
      <c r="D11" s="12" t="s">
        <v>35</v>
      </c>
      <c r="E11" s="65" t="s">
        <v>308</v>
      </c>
      <c r="F11" s="145" t="s">
        <v>323</v>
      </c>
      <c r="G11" s="12" t="s">
        <v>310</v>
      </c>
      <c r="H11" s="12">
        <v>4253</v>
      </c>
      <c r="I11" s="12">
        <f>4173*0.16</f>
        <v>667.68</v>
      </c>
      <c r="J11" s="12">
        <f t="shared" si="3"/>
        <v>680.48</v>
      </c>
      <c r="K11" s="12">
        <f t="shared" si="4"/>
        <v>12.8</v>
      </c>
      <c r="L11" s="12"/>
      <c r="M11" s="12"/>
      <c r="N11" s="12"/>
      <c r="O11" s="12"/>
      <c r="P11" s="12"/>
      <c r="Q11" s="12"/>
      <c r="R11" s="12"/>
      <c r="S11" s="12"/>
      <c r="T11" s="12"/>
      <c r="U11" s="12">
        <f t="shared" si="0"/>
        <v>12.8</v>
      </c>
      <c r="V11" s="62" t="s">
        <v>316</v>
      </c>
      <c r="W11" s="12">
        <f t="shared" si="1"/>
        <v>76.7999999999997</v>
      </c>
    </row>
    <row r="12" s="58" customFormat="1" ht="48" spans="1:23">
      <c r="A12" s="3">
        <v>7</v>
      </c>
      <c r="B12" s="3" t="s">
        <v>141</v>
      </c>
      <c r="C12" s="12" t="s">
        <v>324</v>
      </c>
      <c r="D12" s="12" t="s">
        <v>29</v>
      </c>
      <c r="E12" s="12" t="s">
        <v>325</v>
      </c>
      <c r="F12" s="12" t="s">
        <v>326</v>
      </c>
      <c r="G12" s="12" t="s">
        <v>310</v>
      </c>
      <c r="H12" s="67">
        <v>21267</v>
      </c>
      <c r="I12" s="12">
        <f>19593*0.16</f>
        <v>3134.88</v>
      </c>
      <c r="J12" s="12">
        <f t="shared" si="3"/>
        <v>3402.72</v>
      </c>
      <c r="K12" s="12">
        <f t="shared" si="4"/>
        <v>267.84</v>
      </c>
      <c r="L12" s="62"/>
      <c r="M12" s="12"/>
      <c r="N12" s="62"/>
      <c r="O12" s="12"/>
      <c r="P12" s="62"/>
      <c r="Q12" s="12"/>
      <c r="R12" s="62"/>
      <c r="S12" s="12"/>
      <c r="T12" s="62"/>
      <c r="U12" s="12">
        <f t="shared" si="0"/>
        <v>267.84</v>
      </c>
      <c r="V12" s="62" t="s">
        <v>316</v>
      </c>
      <c r="W12" s="12">
        <f t="shared" si="1"/>
        <v>1607.04</v>
      </c>
    </row>
    <row r="13" s="58" customFormat="1" ht="12" spans="1:23">
      <c r="A13" s="3">
        <v>8</v>
      </c>
      <c r="B13" s="59" t="s">
        <v>211</v>
      </c>
      <c r="C13" s="12" t="s">
        <v>327</v>
      </c>
      <c r="D13" s="12" t="s">
        <v>29</v>
      </c>
      <c r="E13" s="12" t="s">
        <v>328</v>
      </c>
      <c r="F13" s="145" t="s">
        <v>329</v>
      </c>
      <c r="G13" s="12" t="s">
        <v>310</v>
      </c>
      <c r="H13" s="62" t="s">
        <v>315</v>
      </c>
      <c r="I13" s="12">
        <f>3681*0.16</f>
        <v>588.96</v>
      </c>
      <c r="J13" s="12">
        <f t="shared" si="3"/>
        <v>680.48</v>
      </c>
      <c r="K13" s="12">
        <f t="shared" si="4"/>
        <v>91.52</v>
      </c>
      <c r="L13" s="62"/>
      <c r="M13" s="12"/>
      <c r="N13" s="62"/>
      <c r="O13" s="12"/>
      <c r="P13" s="62"/>
      <c r="Q13" s="12"/>
      <c r="R13" s="62"/>
      <c r="S13" s="12"/>
      <c r="T13" s="62"/>
      <c r="U13" s="12">
        <f t="shared" si="0"/>
        <v>91.52</v>
      </c>
      <c r="V13" s="62" t="s">
        <v>316</v>
      </c>
      <c r="W13" s="12">
        <f t="shared" si="1"/>
        <v>549.12</v>
      </c>
    </row>
    <row r="14" s="58" customFormat="1" ht="12" spans="1:23">
      <c r="A14" s="3">
        <v>9</v>
      </c>
      <c r="B14" s="63"/>
      <c r="C14" s="12" t="s">
        <v>215</v>
      </c>
      <c r="D14" s="12" t="s">
        <v>35</v>
      </c>
      <c r="E14" s="12" t="s">
        <v>308</v>
      </c>
      <c r="F14" s="145" t="s">
        <v>330</v>
      </c>
      <c r="G14" s="12" t="s">
        <v>310</v>
      </c>
      <c r="H14" s="12">
        <v>4253</v>
      </c>
      <c r="I14" s="12">
        <f>3681*0.16</f>
        <v>588.96</v>
      </c>
      <c r="J14" s="12">
        <f t="shared" si="3"/>
        <v>680.48</v>
      </c>
      <c r="K14" s="12">
        <f t="shared" si="4"/>
        <v>91.52</v>
      </c>
      <c r="L14" s="12"/>
      <c r="M14" s="12"/>
      <c r="N14" s="12"/>
      <c r="O14" s="12"/>
      <c r="P14" s="12"/>
      <c r="Q14" s="12"/>
      <c r="R14" s="12"/>
      <c r="S14" s="12"/>
      <c r="T14" s="12"/>
      <c r="U14" s="12">
        <f t="shared" si="0"/>
        <v>91.52</v>
      </c>
      <c r="V14" s="62" t="s">
        <v>316</v>
      </c>
      <c r="W14" s="12">
        <f t="shared" si="1"/>
        <v>549.12</v>
      </c>
    </row>
    <row r="15" s="58" customFormat="1" ht="33.95" customHeight="1" spans="1:23">
      <c r="A15" s="3" t="s">
        <v>331</v>
      </c>
      <c r="B15" s="3"/>
      <c r="C15" s="3"/>
      <c r="D15" s="3"/>
      <c r="E15" s="3"/>
      <c r="F15" s="3"/>
      <c r="G15" s="3"/>
      <c r="H15" s="3">
        <f>SUM(H6:H14)</f>
        <v>42532</v>
      </c>
      <c r="I15" s="3">
        <f t="shared" ref="I15:V15" si="5">SUM(I6:I14)</f>
        <v>8002.88</v>
      </c>
      <c r="J15" s="3">
        <f t="shared" si="5"/>
        <v>8846.56</v>
      </c>
      <c r="K15" s="3">
        <f t="shared" si="5"/>
        <v>843.68</v>
      </c>
      <c r="L15" s="3">
        <f t="shared" si="5"/>
        <v>0</v>
      </c>
      <c r="M15" s="3">
        <f t="shared" si="5"/>
        <v>0</v>
      </c>
      <c r="N15" s="3">
        <f t="shared" si="5"/>
        <v>0</v>
      </c>
      <c r="O15" s="3">
        <f t="shared" si="5"/>
        <v>0</v>
      </c>
      <c r="P15" s="3">
        <f t="shared" si="5"/>
        <v>0</v>
      </c>
      <c r="Q15" s="3">
        <f t="shared" si="5"/>
        <v>0</v>
      </c>
      <c r="R15" s="3">
        <f t="shared" si="5"/>
        <v>0</v>
      </c>
      <c r="S15" s="3">
        <f t="shared" si="5"/>
        <v>0</v>
      </c>
      <c r="T15" s="3">
        <f t="shared" si="5"/>
        <v>0</v>
      </c>
      <c r="U15" s="3">
        <f t="shared" si="5"/>
        <v>843.68</v>
      </c>
      <c r="V15" s="3">
        <f t="shared" si="5"/>
        <v>12</v>
      </c>
      <c r="W15" s="3">
        <f>W14+W13+W12+W11+W10+W9+W8+W7+W6</f>
        <v>5006.4</v>
      </c>
    </row>
    <row r="16" s="58" customFormat="1" ht="12"/>
    <row r="17" ht="42" customHeight="1" spans="1:23">
      <c r="A17" s="44" t="s">
        <v>332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9" ht="14.25" spans="1:23">
      <c r="A19" s="68" t="s">
        <v>287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23:23">
      <c r="W20">
        <f>W15+高校毕业生补差花名册!V17+高校毕业生补差花名册!V40</f>
        <v>6647.88</v>
      </c>
    </row>
  </sheetData>
  <mergeCells count="22">
    <mergeCell ref="A1:W1"/>
    <mergeCell ref="A2:W2"/>
    <mergeCell ref="H3:K3"/>
    <mergeCell ref="L3:P3"/>
    <mergeCell ref="Q3:T3"/>
    <mergeCell ref="L4:M4"/>
    <mergeCell ref="L5:M5"/>
    <mergeCell ref="A15:G15"/>
    <mergeCell ref="A17:W17"/>
    <mergeCell ref="A19:W19"/>
    <mergeCell ref="A3:A4"/>
    <mergeCell ref="B3:B4"/>
    <mergeCell ref="B6:B9"/>
    <mergeCell ref="B13:B14"/>
    <mergeCell ref="C3:C4"/>
    <mergeCell ref="D3:D4"/>
    <mergeCell ref="E3:E4"/>
    <mergeCell ref="F3:F4"/>
    <mergeCell ref="G3:G4"/>
    <mergeCell ref="U3:U4"/>
    <mergeCell ref="V3:V4"/>
    <mergeCell ref="W3:W4"/>
  </mergeCells>
  <dataValidations count="2">
    <dataValidation type="list" allowBlank="1" showInputMessage="1" showErrorMessage="1" sqref="D10 D11">
      <formula1>"男,女"</formula1>
    </dataValidation>
    <dataValidation type="list" allowBlank="1" showInputMessage="1" showErrorMessage="1" sqref="E10 E11">
      <formula1>"汉族,回族,哈萨克族,维吾尔族,彝族,朝鲜族,蒙古族,其他民族"</formula1>
    </dataValidation>
  </dataValidations>
  <printOptions horizontalCentered="1"/>
  <pageMargins left="0.313888888888889" right="0.313888888888889" top="0.354166666666667" bottom="0.15625" header="0.313888888888889" footer="0.313888888888889"/>
  <pageSetup paperSize="9" scale="8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R39" sqref="R39"/>
    </sheetView>
  </sheetViews>
  <sheetFormatPr defaultColWidth="9" defaultRowHeight="13.5" outlineLevelCol="3"/>
  <cols>
    <col min="1" max="2" width="21.3833333333333" customWidth="1"/>
    <col min="3" max="3" width="14.6333333333333" customWidth="1"/>
    <col min="4" max="4" width="31" customWidth="1"/>
  </cols>
  <sheetData>
    <row r="1" ht="60.75" customHeight="1" spans="1:4">
      <c r="A1" s="23" t="s">
        <v>333</v>
      </c>
      <c r="B1" s="23"/>
      <c r="C1" s="23"/>
      <c r="D1" s="1"/>
    </row>
    <row r="2" ht="29.25" customHeight="1" spans="1:4">
      <c r="A2" s="24" t="s">
        <v>334</v>
      </c>
      <c r="B2" s="25" t="s">
        <v>335</v>
      </c>
      <c r="C2" s="26"/>
      <c r="D2" s="27"/>
    </row>
    <row r="3" ht="21.75" customHeight="1" spans="1:4">
      <c r="A3" s="28" t="s">
        <v>336</v>
      </c>
      <c r="B3" s="29" t="s">
        <v>337</v>
      </c>
      <c r="C3" s="30"/>
      <c r="D3" s="31"/>
    </row>
    <row r="4" ht="21.75" customHeight="1" spans="1:4">
      <c r="A4" s="32"/>
      <c r="B4" s="33" t="s">
        <v>338</v>
      </c>
      <c r="C4" s="34"/>
      <c r="D4" s="35"/>
    </row>
    <row r="5" ht="21.75" customHeight="1" spans="1:4">
      <c r="A5" s="36"/>
      <c r="B5" s="37" t="s">
        <v>339</v>
      </c>
      <c r="C5" s="38"/>
      <c r="D5" s="39"/>
    </row>
    <row r="6" ht="26.25" customHeight="1" spans="1:4">
      <c r="A6" s="28" t="s">
        <v>256</v>
      </c>
      <c r="B6" s="24"/>
      <c r="C6" s="24" t="s">
        <v>257</v>
      </c>
      <c r="D6" s="24"/>
    </row>
    <row r="7" ht="6" customHeight="1" spans="1:4">
      <c r="A7" s="28" t="s">
        <v>258</v>
      </c>
      <c r="B7" s="40"/>
      <c r="C7" s="41"/>
      <c r="D7" s="42"/>
    </row>
    <row r="8" ht="21.75" customHeight="1" spans="1:4">
      <c r="A8" s="32"/>
      <c r="B8" s="43" t="s">
        <v>259</v>
      </c>
      <c r="C8" s="44"/>
      <c r="D8" s="45"/>
    </row>
    <row r="9" ht="15.95" customHeight="1" spans="1:4">
      <c r="A9" s="32"/>
      <c r="B9" s="46"/>
      <c r="C9" s="47"/>
      <c r="D9" s="48"/>
    </row>
    <row r="10" ht="21.75" customHeight="1" spans="1:4">
      <c r="A10" s="32"/>
      <c r="B10" s="46" t="s">
        <v>260</v>
      </c>
      <c r="C10" s="47"/>
      <c r="D10" s="48"/>
    </row>
    <row r="11" ht="21" customHeight="1" spans="1:4">
      <c r="A11" s="36"/>
      <c r="B11" s="49" t="s">
        <v>265</v>
      </c>
      <c r="C11" s="50"/>
      <c r="D11" s="51"/>
    </row>
    <row r="12" ht="21.75" customHeight="1" spans="1:4">
      <c r="A12" s="28" t="s">
        <v>340</v>
      </c>
      <c r="B12" s="40"/>
      <c r="C12" s="41"/>
      <c r="D12" s="42"/>
    </row>
    <row r="13" ht="21.75" customHeight="1" spans="1:4">
      <c r="A13" s="32"/>
      <c r="B13" s="43" t="s">
        <v>259</v>
      </c>
      <c r="C13" s="44"/>
      <c r="D13" s="45"/>
    </row>
    <row r="14" ht="15" customHeight="1" spans="1:4">
      <c r="A14" s="32"/>
      <c r="B14" s="46"/>
      <c r="C14" s="47"/>
      <c r="D14" s="48"/>
    </row>
    <row r="15" ht="21.75" customHeight="1" spans="1:4">
      <c r="A15" s="32"/>
      <c r="B15" s="46" t="s">
        <v>260</v>
      </c>
      <c r="C15" s="47"/>
      <c r="D15" s="48"/>
    </row>
    <row r="16" ht="21.95" customHeight="1" spans="1:4">
      <c r="A16" s="36"/>
      <c r="B16" s="49" t="s">
        <v>341</v>
      </c>
      <c r="C16" s="50"/>
      <c r="D16" s="51"/>
    </row>
    <row r="17" ht="69.75" customHeight="1" spans="1:4">
      <c r="A17" s="28" t="s">
        <v>342</v>
      </c>
      <c r="B17" s="52" t="s">
        <v>343</v>
      </c>
      <c r="C17" s="53"/>
      <c r="D17" s="54"/>
    </row>
    <row r="18" ht="14.25" spans="1:4">
      <c r="A18" s="32"/>
      <c r="B18" s="46"/>
      <c r="C18" s="47"/>
      <c r="D18" s="48"/>
    </row>
    <row r="19" ht="20.25" customHeight="1" spans="1:4">
      <c r="A19" s="32"/>
      <c r="B19" s="43" t="s">
        <v>259</v>
      </c>
      <c r="C19" s="44"/>
      <c r="D19" s="45"/>
    </row>
    <row r="20" ht="14.25" spans="1:4">
      <c r="A20" s="32"/>
      <c r="B20" s="46" t="s">
        <v>260</v>
      </c>
      <c r="C20" s="47"/>
      <c r="D20" s="48"/>
    </row>
    <row r="21" ht="14.25" spans="1:4">
      <c r="A21" s="36"/>
      <c r="B21" s="55" t="s">
        <v>265</v>
      </c>
      <c r="C21" s="2"/>
      <c r="D21" s="56"/>
    </row>
    <row r="22" ht="60" customHeight="1" spans="1:4">
      <c r="A22" s="28" t="s">
        <v>266</v>
      </c>
      <c r="B22" s="52" t="s">
        <v>344</v>
      </c>
      <c r="C22" s="53"/>
      <c r="D22" s="54"/>
    </row>
    <row r="23" ht="14.25" spans="1:4">
      <c r="A23" s="32"/>
      <c r="B23" s="46"/>
      <c r="C23" s="47"/>
      <c r="D23" s="48"/>
    </row>
    <row r="24" ht="20.25" customHeight="1" spans="1:4">
      <c r="A24" s="32"/>
      <c r="B24" s="43" t="s">
        <v>345</v>
      </c>
      <c r="C24" s="44"/>
      <c r="D24" s="45"/>
    </row>
    <row r="25" ht="14.25" spans="1:4">
      <c r="A25" s="32"/>
      <c r="B25" s="46" t="s">
        <v>269</v>
      </c>
      <c r="C25" s="47"/>
      <c r="D25" s="48"/>
    </row>
    <row r="26" ht="14.25" spans="1:4">
      <c r="A26" s="32"/>
      <c r="B26" s="55" t="s">
        <v>270</v>
      </c>
      <c r="C26" s="2"/>
      <c r="D26" s="56"/>
    </row>
    <row r="27" ht="12" customHeight="1" spans="1:4">
      <c r="A27" s="28" t="s">
        <v>271</v>
      </c>
      <c r="B27" s="40"/>
      <c r="C27" s="41"/>
      <c r="D27" s="42"/>
    </row>
    <row r="28" ht="6" customHeight="1" spans="1:4">
      <c r="A28" s="32"/>
      <c r="B28" s="46"/>
      <c r="C28" s="47"/>
      <c r="D28" s="48"/>
    </row>
    <row r="29" ht="20.25" customHeight="1" spans="1:4">
      <c r="A29" s="32"/>
      <c r="B29" s="46" t="s">
        <v>272</v>
      </c>
      <c r="C29" s="47"/>
      <c r="D29" s="48"/>
    </row>
    <row r="30" ht="20.25" customHeight="1" spans="1:4">
      <c r="A30" s="32"/>
      <c r="B30" s="46"/>
      <c r="C30" s="47"/>
      <c r="D30" s="48"/>
    </row>
    <row r="31" ht="20.25" customHeight="1" spans="1:4">
      <c r="A31" s="32"/>
      <c r="B31" s="46" t="s">
        <v>260</v>
      </c>
      <c r="C31" s="47"/>
      <c r="D31" s="48"/>
    </row>
    <row r="32" ht="20.25" customHeight="1" spans="1:4">
      <c r="A32" s="36"/>
      <c r="B32" s="49" t="s">
        <v>273</v>
      </c>
      <c r="C32" s="50"/>
      <c r="D32" s="51"/>
    </row>
    <row r="33" ht="14.25" spans="1:4">
      <c r="A33" s="57"/>
      <c r="B33" s="57"/>
      <c r="C33" s="57"/>
      <c r="D33" s="57"/>
    </row>
  </sheetData>
  <mergeCells count="37">
    <mergeCell ref="A1:D1"/>
    <mergeCell ref="B2:D2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:A5"/>
    <mergeCell ref="A7:A11"/>
    <mergeCell ref="A12:A16"/>
    <mergeCell ref="A17:A21"/>
    <mergeCell ref="A22:A26"/>
    <mergeCell ref="A27:A3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R39" sqref="R39"/>
    </sheetView>
  </sheetViews>
  <sheetFormatPr defaultColWidth="9" defaultRowHeight="13.5"/>
  <cols>
    <col min="1" max="1" width="4" customWidth="1"/>
    <col min="3" max="3" width="5.38333333333333" customWidth="1"/>
    <col min="4" max="5" width="4.63333333333333" customWidth="1"/>
    <col min="6" max="6" width="6.25" customWidth="1"/>
    <col min="8" max="8" width="5.25" customWidth="1"/>
    <col min="9" max="9" width="6.5" customWidth="1"/>
    <col min="10" max="10" width="6.63333333333333" customWidth="1"/>
    <col min="11" max="11" width="5.75" customWidth="1"/>
    <col min="12" max="12" width="5.63333333333333" customWidth="1"/>
    <col min="13" max="13" width="6.13333333333333" customWidth="1"/>
    <col min="14" max="14" width="6.25" customWidth="1"/>
    <col min="15" max="15" width="5.88333333333333" customWidth="1"/>
    <col min="16" max="16" width="5.63333333333333" customWidth="1"/>
    <col min="17" max="17" width="6.13333333333333" customWidth="1"/>
    <col min="18" max="18" width="6.25" customWidth="1"/>
    <col min="19" max="19" width="6.63333333333333" customWidth="1"/>
    <col min="20" max="20" width="9.88333333333333"/>
    <col min="21" max="21" width="4.88333333333333" customWidth="1"/>
    <col min="22" max="22" width="8.75" customWidth="1"/>
  </cols>
  <sheetData>
    <row r="1" ht="44.25" customHeight="1" spans="1:22">
      <c r="A1" s="1" t="s">
        <v>346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8.5" customHeight="1" spans="1:22">
      <c r="A2" s="2" t="s">
        <v>289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1.5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290</v>
      </c>
      <c r="F3" s="3" t="s">
        <v>6</v>
      </c>
      <c r="G3" s="3" t="s">
        <v>291</v>
      </c>
      <c r="H3" s="3" t="s">
        <v>292</v>
      </c>
      <c r="I3" s="3"/>
      <c r="J3" s="3"/>
      <c r="K3" s="3"/>
      <c r="L3" s="3" t="s">
        <v>347</v>
      </c>
      <c r="M3" s="3"/>
      <c r="N3" s="3"/>
      <c r="O3" s="3"/>
      <c r="P3" s="3" t="s">
        <v>348</v>
      </c>
      <c r="Q3" s="3"/>
      <c r="R3" s="3"/>
      <c r="S3" s="3"/>
      <c r="T3" s="3" t="s">
        <v>349</v>
      </c>
      <c r="U3" s="3" t="s">
        <v>296</v>
      </c>
      <c r="V3" s="3" t="s">
        <v>350</v>
      </c>
    </row>
    <row r="4" ht="35.25" customHeight="1" spans="1:22">
      <c r="A4" s="3"/>
      <c r="B4" s="3"/>
      <c r="C4" s="3"/>
      <c r="D4" s="3"/>
      <c r="E4" s="3"/>
      <c r="F4" s="3"/>
      <c r="G4" s="3"/>
      <c r="H4" s="3" t="s">
        <v>298</v>
      </c>
      <c r="I4" s="3" t="s">
        <v>299</v>
      </c>
      <c r="J4" s="3" t="s">
        <v>300</v>
      </c>
      <c r="K4" s="3" t="s">
        <v>301</v>
      </c>
      <c r="L4" s="3" t="s">
        <v>298</v>
      </c>
      <c r="M4" s="3" t="s">
        <v>299</v>
      </c>
      <c r="N4" s="3" t="s">
        <v>300</v>
      </c>
      <c r="O4" s="3" t="s">
        <v>351</v>
      </c>
      <c r="P4" s="3" t="s">
        <v>298</v>
      </c>
      <c r="Q4" s="3" t="s">
        <v>299</v>
      </c>
      <c r="R4" s="3" t="s">
        <v>300</v>
      </c>
      <c r="S4" s="3" t="s">
        <v>351</v>
      </c>
      <c r="T4" s="3"/>
      <c r="U4" s="3"/>
      <c r="V4" s="3"/>
    </row>
    <row r="5" ht="21" customHeight="1" spans="1:2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302</v>
      </c>
      <c r="L5" s="4">
        <v>12</v>
      </c>
      <c r="M5" s="4">
        <v>13</v>
      </c>
      <c r="N5" s="4">
        <v>14</v>
      </c>
      <c r="O5" s="4" t="s">
        <v>303</v>
      </c>
      <c r="P5" s="4">
        <v>16</v>
      </c>
      <c r="Q5" s="4">
        <v>17</v>
      </c>
      <c r="R5" s="4">
        <v>18</v>
      </c>
      <c r="S5" s="4" t="s">
        <v>304</v>
      </c>
      <c r="T5" s="4" t="s">
        <v>305</v>
      </c>
      <c r="U5" s="4">
        <v>21</v>
      </c>
      <c r="V5" s="4" t="s">
        <v>306</v>
      </c>
    </row>
    <row r="6" spans="1:24">
      <c r="A6" s="5">
        <v>1</v>
      </c>
      <c r="B6" s="6" t="s">
        <v>151</v>
      </c>
      <c r="C6" s="6" t="s">
        <v>184</v>
      </c>
      <c r="D6" s="6" t="s">
        <v>29</v>
      </c>
      <c r="E6" s="6" t="s">
        <v>308</v>
      </c>
      <c r="F6" s="146" t="s">
        <v>352</v>
      </c>
      <c r="G6" s="6" t="s">
        <v>353</v>
      </c>
      <c r="H6" s="7">
        <v>4253</v>
      </c>
      <c r="I6" s="7">
        <f>4018*0.16</f>
        <v>642.88</v>
      </c>
      <c r="J6" s="7">
        <f>H6*0.16</f>
        <v>680.48</v>
      </c>
      <c r="K6" s="7">
        <f>J6-I6</f>
        <v>37.6</v>
      </c>
      <c r="L6" s="7"/>
      <c r="M6" s="7"/>
      <c r="N6" s="12"/>
      <c r="O6" s="19"/>
      <c r="P6" s="7">
        <v>4253</v>
      </c>
      <c r="Q6" s="7">
        <f>4018*0.005</f>
        <v>20.09</v>
      </c>
      <c r="R6" s="21">
        <f>P6*0.005</f>
        <v>21.265</v>
      </c>
      <c r="S6" s="21">
        <f>R6-Q6</f>
        <v>1.175</v>
      </c>
      <c r="T6" s="21">
        <f t="shared" ref="T6:T9" si="0">S6+O6+K6</f>
        <v>38.775</v>
      </c>
      <c r="U6" s="7">
        <v>6</v>
      </c>
      <c r="V6" s="7">
        <f t="shared" ref="V6:V9" si="1">U6*T6</f>
        <v>232.65</v>
      </c>
      <c r="X6">
        <f>V6+V7+V29+V30</f>
        <v>782.16</v>
      </c>
    </row>
    <row r="7" ht="20.25" spans="1:22">
      <c r="A7" s="8"/>
      <c r="B7" s="7"/>
      <c r="C7" s="7"/>
      <c r="D7" s="7"/>
      <c r="E7" s="7"/>
      <c r="F7" s="7"/>
      <c r="G7" s="7"/>
      <c r="H7" s="9"/>
      <c r="I7" s="13"/>
      <c r="J7" s="13"/>
      <c r="K7" s="13"/>
      <c r="L7" s="7">
        <v>7089</v>
      </c>
      <c r="M7" s="7">
        <f>ROUND(6531*0.09,2)</f>
        <v>587.79</v>
      </c>
      <c r="N7" s="12">
        <f t="shared" ref="N7:N9" si="2">ROUND(L7*0.09,2)</f>
        <v>638.01</v>
      </c>
      <c r="O7" s="19">
        <f t="shared" ref="O7:O9" si="3">N7-M7</f>
        <v>50.22</v>
      </c>
      <c r="P7" s="13"/>
      <c r="Q7" s="13"/>
      <c r="R7" s="13"/>
      <c r="S7" s="13"/>
      <c r="T7" s="21">
        <f t="shared" si="0"/>
        <v>50.22</v>
      </c>
      <c r="U7" s="7">
        <v>7</v>
      </c>
      <c r="V7" s="7">
        <f t="shared" si="1"/>
        <v>351.54</v>
      </c>
    </row>
    <row r="8" ht="48" spans="1:24">
      <c r="A8" s="10">
        <v>3</v>
      </c>
      <c r="B8" s="11" t="s">
        <v>244</v>
      </c>
      <c r="C8" s="12" t="s">
        <v>354</v>
      </c>
      <c r="D8" s="12" t="s">
        <v>29</v>
      </c>
      <c r="E8" s="12" t="s">
        <v>325</v>
      </c>
      <c r="F8" s="145" t="s">
        <v>355</v>
      </c>
      <c r="G8" s="12" t="s">
        <v>353</v>
      </c>
      <c r="H8" s="9"/>
      <c r="I8" s="13"/>
      <c r="J8" s="13"/>
      <c r="K8" s="13"/>
      <c r="L8" s="7">
        <v>7089</v>
      </c>
      <c r="M8" s="7">
        <f t="shared" ref="M8:M9" si="4">6531*0.09</f>
        <v>587.79</v>
      </c>
      <c r="N8" s="12">
        <f t="shared" si="2"/>
        <v>638.01</v>
      </c>
      <c r="O8" s="19">
        <f t="shared" si="3"/>
        <v>50.22</v>
      </c>
      <c r="P8" s="13"/>
      <c r="Q8" s="13"/>
      <c r="R8" s="13"/>
      <c r="S8" s="13"/>
      <c r="T8" s="21">
        <f t="shared" si="0"/>
        <v>50.22</v>
      </c>
      <c r="U8" s="7">
        <v>7</v>
      </c>
      <c r="V8" s="7">
        <f t="shared" si="1"/>
        <v>351.54</v>
      </c>
      <c r="X8">
        <f>V8+V31</f>
        <v>429.66</v>
      </c>
    </row>
    <row r="9" ht="36" spans="1:24">
      <c r="A9" s="10">
        <v>4</v>
      </c>
      <c r="B9" s="11" t="s">
        <v>187</v>
      </c>
      <c r="C9" s="12" t="s">
        <v>195</v>
      </c>
      <c r="D9" s="12" t="s">
        <v>29</v>
      </c>
      <c r="E9" s="12" t="s">
        <v>308</v>
      </c>
      <c r="F9" s="145" t="s">
        <v>356</v>
      </c>
      <c r="G9" s="12" t="s">
        <v>353</v>
      </c>
      <c r="H9" s="9"/>
      <c r="I9" s="13"/>
      <c r="J9" s="13"/>
      <c r="K9" s="13"/>
      <c r="L9" s="7">
        <v>7089</v>
      </c>
      <c r="M9" s="7">
        <f t="shared" si="4"/>
        <v>587.79</v>
      </c>
      <c r="N9" s="12">
        <f t="shared" si="2"/>
        <v>638.01</v>
      </c>
      <c r="O9" s="19">
        <f t="shared" si="3"/>
        <v>50.22</v>
      </c>
      <c r="P9" s="13"/>
      <c r="Q9" s="13"/>
      <c r="R9" s="13"/>
      <c r="S9" s="13"/>
      <c r="T9" s="21">
        <f t="shared" si="0"/>
        <v>50.22</v>
      </c>
      <c r="U9" s="7">
        <v>7</v>
      </c>
      <c r="V9" s="7">
        <f t="shared" si="1"/>
        <v>351.54</v>
      </c>
      <c r="X9">
        <f>V9+V32</f>
        <v>429.66</v>
      </c>
    </row>
    <row r="10" ht="20.25" spans="1:22">
      <c r="A10" s="10">
        <v>5</v>
      </c>
      <c r="B10" s="13"/>
      <c r="C10" s="13"/>
      <c r="D10" s="13"/>
      <c r="E10" s="13"/>
      <c r="F10" s="13"/>
      <c r="G10" s="13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20.25" spans="1:22">
      <c r="A11" s="10">
        <v>6</v>
      </c>
      <c r="B11" s="13"/>
      <c r="C11" s="13"/>
      <c r="D11" s="13"/>
      <c r="E11" s="13"/>
      <c r="F11" s="13"/>
      <c r="G11" s="13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ht="20.25" spans="1:22">
      <c r="A12" s="10">
        <v>7</v>
      </c>
      <c r="B12" s="13"/>
      <c r="C12" s="13"/>
      <c r="D12" s="13"/>
      <c r="E12" s="13"/>
      <c r="F12" s="13"/>
      <c r="G12" s="13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ht="20.25" spans="1:22">
      <c r="A13" s="10">
        <v>8</v>
      </c>
      <c r="B13" s="13"/>
      <c r="C13" s="13"/>
      <c r="D13" s="13"/>
      <c r="E13" s="13"/>
      <c r="F13" s="13"/>
      <c r="G13" s="13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ht="20.25" spans="1:22">
      <c r="A14" s="10">
        <v>9</v>
      </c>
      <c r="B14" s="13"/>
      <c r="C14" s="13"/>
      <c r="D14" s="13"/>
      <c r="E14" s="13"/>
      <c r="F14" s="13"/>
      <c r="G14" s="13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20.25" spans="1:22">
      <c r="A15" s="10">
        <v>10</v>
      </c>
      <c r="B15" s="13"/>
      <c r="C15" s="13"/>
      <c r="D15" s="13"/>
      <c r="E15" s="13"/>
      <c r="F15" s="13"/>
      <c r="G15" s="13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ht="20.25" spans="1:26">
      <c r="A16" s="14" t="s">
        <v>285</v>
      </c>
      <c r="B16" s="13"/>
      <c r="C16" s="13"/>
      <c r="D16" s="13"/>
      <c r="E16" s="13"/>
      <c r="F16" s="13"/>
      <c r="G16" s="13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X16">
        <f>V9+V8+V7</f>
        <v>1054.62</v>
      </c>
      <c r="Z16">
        <f>X16+X42</f>
        <v>1288.98</v>
      </c>
    </row>
    <row r="17" spans="1:22">
      <c r="A17" s="15" t="s">
        <v>331</v>
      </c>
      <c r="B17" s="16"/>
      <c r="C17" s="16"/>
      <c r="D17" s="16"/>
      <c r="E17" s="16"/>
      <c r="F17" s="16"/>
      <c r="G17" s="17"/>
      <c r="H17" s="3">
        <f>SUM(H6:H16)</f>
        <v>4253</v>
      </c>
      <c r="I17" s="3">
        <f t="shared" ref="I17:V17" si="5">SUM(I6:I16)</f>
        <v>642.88</v>
      </c>
      <c r="J17" s="3">
        <f t="shared" si="5"/>
        <v>680.48</v>
      </c>
      <c r="K17" s="3">
        <f t="shared" si="5"/>
        <v>37.6</v>
      </c>
      <c r="L17" s="3">
        <f t="shared" si="5"/>
        <v>21267</v>
      </c>
      <c r="M17" s="3">
        <f t="shared" si="5"/>
        <v>1763.37</v>
      </c>
      <c r="N17" s="3">
        <f t="shared" si="5"/>
        <v>1914.03</v>
      </c>
      <c r="O17" s="3">
        <f t="shared" si="5"/>
        <v>150.66</v>
      </c>
      <c r="P17" s="3">
        <f t="shared" si="5"/>
        <v>4253</v>
      </c>
      <c r="Q17" s="3">
        <f t="shared" si="5"/>
        <v>20.09</v>
      </c>
      <c r="R17" s="3">
        <f t="shared" si="5"/>
        <v>21.265</v>
      </c>
      <c r="S17" s="3">
        <f t="shared" si="5"/>
        <v>1.175</v>
      </c>
      <c r="T17" s="3">
        <f t="shared" si="5"/>
        <v>189.435</v>
      </c>
      <c r="U17" s="3">
        <f t="shared" si="5"/>
        <v>27</v>
      </c>
      <c r="V17" s="3">
        <f t="shared" si="5"/>
        <v>1287.27</v>
      </c>
    </row>
    <row r="19" ht="14.25" spans="1:22">
      <c r="A19" s="18" t="s">
        <v>287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19">
      <c r="K20">
        <f>K17*6</f>
        <v>225.6</v>
      </c>
      <c r="S20">
        <f>S17*6</f>
        <v>7.05</v>
      </c>
    </row>
    <row r="23" spans="24:24">
      <c r="X23">
        <f>V17+V40</f>
        <v>1641.48</v>
      </c>
    </row>
    <row r="24" ht="36.95" customHeight="1" spans="1:22">
      <c r="A24" s="1" t="s">
        <v>357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24.75" customHeight="1" spans="1:22">
      <c r="A25" s="2" t="s">
        <v>289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25.5" customHeight="1" spans="1:22">
      <c r="A26" s="3" t="s">
        <v>2</v>
      </c>
      <c r="B26" s="3" t="s">
        <v>3</v>
      </c>
      <c r="C26" s="3" t="s">
        <v>4</v>
      </c>
      <c r="D26" s="3" t="s">
        <v>5</v>
      </c>
      <c r="E26" s="3" t="s">
        <v>290</v>
      </c>
      <c r="F26" s="3" t="s">
        <v>6</v>
      </c>
      <c r="G26" s="3" t="s">
        <v>291</v>
      </c>
      <c r="H26" s="3" t="s">
        <v>358</v>
      </c>
      <c r="I26" s="3"/>
      <c r="J26" s="3"/>
      <c r="K26" s="3"/>
      <c r="L26" s="3" t="s">
        <v>359</v>
      </c>
      <c r="M26" s="3"/>
      <c r="N26" s="3"/>
      <c r="O26" s="3"/>
      <c r="P26" s="3" t="s">
        <v>348</v>
      </c>
      <c r="Q26" s="3"/>
      <c r="R26" s="3"/>
      <c r="S26" s="3"/>
      <c r="T26" s="3" t="s">
        <v>349</v>
      </c>
      <c r="U26" s="3" t="s">
        <v>296</v>
      </c>
      <c r="V26" s="3" t="s">
        <v>350</v>
      </c>
    </row>
    <row r="27" ht="42" customHeight="1" spans="1:22">
      <c r="A27" s="3"/>
      <c r="B27" s="3"/>
      <c r="C27" s="3"/>
      <c r="D27" s="3"/>
      <c r="E27" s="3"/>
      <c r="F27" s="3"/>
      <c r="G27" s="3"/>
      <c r="H27" s="3" t="s">
        <v>298</v>
      </c>
      <c r="I27" s="3" t="s">
        <v>299</v>
      </c>
      <c r="J27" s="3" t="s">
        <v>300</v>
      </c>
      <c r="K27" s="3" t="s">
        <v>301</v>
      </c>
      <c r="L27" s="3" t="s">
        <v>298</v>
      </c>
      <c r="M27" s="3" t="s">
        <v>299</v>
      </c>
      <c r="N27" s="3" t="s">
        <v>300</v>
      </c>
      <c r="O27" s="3" t="s">
        <v>360</v>
      </c>
      <c r="P27" s="3" t="s">
        <v>298</v>
      </c>
      <c r="Q27" s="3" t="s">
        <v>299</v>
      </c>
      <c r="R27" s="3" t="s">
        <v>300</v>
      </c>
      <c r="S27" s="3" t="s">
        <v>360</v>
      </c>
      <c r="T27" s="3"/>
      <c r="U27" s="3"/>
      <c r="V27" s="3"/>
    </row>
    <row r="28" spans="1:22">
      <c r="A28" s="4">
        <v>1</v>
      </c>
      <c r="B28" s="4">
        <v>2</v>
      </c>
      <c r="C28" s="4">
        <v>3</v>
      </c>
      <c r="D28" s="4">
        <v>4</v>
      </c>
      <c r="E28" s="4">
        <v>5</v>
      </c>
      <c r="F28" s="4">
        <v>6</v>
      </c>
      <c r="G28" s="4">
        <v>7</v>
      </c>
      <c r="H28" s="4">
        <v>8</v>
      </c>
      <c r="I28" s="4">
        <v>9</v>
      </c>
      <c r="J28" s="4">
        <v>10</v>
      </c>
      <c r="K28" s="4" t="s">
        <v>302</v>
      </c>
      <c r="L28" s="4">
        <v>12</v>
      </c>
      <c r="M28" s="4">
        <v>13</v>
      </c>
      <c r="N28" s="4">
        <v>14</v>
      </c>
      <c r="O28" s="4" t="s">
        <v>303</v>
      </c>
      <c r="P28" s="4">
        <v>16</v>
      </c>
      <c r="Q28" s="4">
        <v>17</v>
      </c>
      <c r="R28" s="4">
        <v>18</v>
      </c>
      <c r="S28" s="4" t="s">
        <v>304</v>
      </c>
      <c r="T28" s="4" t="s">
        <v>305</v>
      </c>
      <c r="U28" s="4">
        <v>21</v>
      </c>
      <c r="V28" s="4" t="s">
        <v>306</v>
      </c>
    </row>
    <row r="29" spans="1:22">
      <c r="A29" s="5">
        <v>1</v>
      </c>
      <c r="B29" s="6" t="s">
        <v>151</v>
      </c>
      <c r="C29" s="6" t="s">
        <v>184</v>
      </c>
      <c r="D29" s="6" t="s">
        <v>29</v>
      </c>
      <c r="E29" s="6" t="s">
        <v>308</v>
      </c>
      <c r="F29" s="146" t="s">
        <v>352</v>
      </c>
      <c r="G29" s="6" t="s">
        <v>310</v>
      </c>
      <c r="H29" s="7">
        <v>4253</v>
      </c>
      <c r="I29" s="7">
        <f>4018*0.08</f>
        <v>321.44</v>
      </c>
      <c r="J29" s="7">
        <f>H29*0.08</f>
        <v>340.24</v>
      </c>
      <c r="K29" s="12">
        <f>J29-I29</f>
        <v>18.8</v>
      </c>
      <c r="L29" s="20"/>
      <c r="M29" s="20"/>
      <c r="N29" s="20"/>
      <c r="O29" s="20"/>
      <c r="P29" s="7">
        <v>4253</v>
      </c>
      <c r="Q29" s="21">
        <f>4018*0.005</f>
        <v>20.09</v>
      </c>
      <c r="R29" s="21">
        <f>P29*0.005</f>
        <v>21.265</v>
      </c>
      <c r="S29" s="22">
        <f>R29-Q29</f>
        <v>1.175</v>
      </c>
      <c r="T29" s="21">
        <f t="shared" ref="T29:T32" si="6">S29+O29+K29</f>
        <v>19.975</v>
      </c>
      <c r="U29" s="12">
        <v>6</v>
      </c>
      <c r="V29" s="7">
        <f t="shared" ref="V29:V32" si="7">T29*U29</f>
        <v>119.85</v>
      </c>
    </row>
    <row r="30" ht="20.25" spans="1:22">
      <c r="A30" s="8"/>
      <c r="B30" s="7"/>
      <c r="C30" s="7"/>
      <c r="D30" s="7"/>
      <c r="E30" s="7"/>
      <c r="F30" s="7"/>
      <c r="G30" s="7"/>
      <c r="H30" s="9"/>
      <c r="I30" s="13"/>
      <c r="J30" s="13"/>
      <c r="K30" s="13"/>
      <c r="L30" s="7">
        <v>7089</v>
      </c>
      <c r="M30" s="7">
        <f t="shared" ref="M30:M32" si="8">ROUND(6531*0.02,2)</f>
        <v>130.62</v>
      </c>
      <c r="N30" s="7">
        <f t="shared" ref="N30:N32" si="9">ROUND(L30*0.02,2)</f>
        <v>141.78</v>
      </c>
      <c r="O30" s="12">
        <f t="shared" ref="O30:O32" si="10">N30-M30</f>
        <v>11.16</v>
      </c>
      <c r="P30" s="7"/>
      <c r="Q30" s="13"/>
      <c r="R30" s="13"/>
      <c r="S30" s="13"/>
      <c r="T30" s="21">
        <f t="shared" si="6"/>
        <v>11.16</v>
      </c>
      <c r="U30" s="12">
        <v>7</v>
      </c>
      <c r="V30" s="7">
        <f t="shared" si="7"/>
        <v>78.12</v>
      </c>
    </row>
    <row r="31" ht="48" spans="1:22">
      <c r="A31" s="10">
        <v>3</v>
      </c>
      <c r="B31" s="11" t="s">
        <v>244</v>
      </c>
      <c r="C31" s="12" t="s">
        <v>354</v>
      </c>
      <c r="D31" s="12" t="s">
        <v>29</v>
      </c>
      <c r="E31" s="12" t="s">
        <v>325</v>
      </c>
      <c r="F31" s="145" t="s">
        <v>355</v>
      </c>
      <c r="G31" s="12" t="s">
        <v>353</v>
      </c>
      <c r="H31" s="9"/>
      <c r="I31" s="13"/>
      <c r="J31" s="13"/>
      <c r="K31" s="13"/>
      <c r="L31" s="7">
        <v>7089</v>
      </c>
      <c r="M31" s="7">
        <f t="shared" si="8"/>
        <v>130.62</v>
      </c>
      <c r="N31" s="7">
        <f t="shared" si="9"/>
        <v>141.78</v>
      </c>
      <c r="O31" s="12">
        <f t="shared" si="10"/>
        <v>11.16</v>
      </c>
      <c r="P31" s="13"/>
      <c r="Q31" s="13"/>
      <c r="R31" s="13"/>
      <c r="S31" s="13"/>
      <c r="T31" s="21">
        <f t="shared" si="6"/>
        <v>11.16</v>
      </c>
      <c r="U31" s="12">
        <v>7</v>
      </c>
      <c r="V31" s="7">
        <f t="shared" si="7"/>
        <v>78.12</v>
      </c>
    </row>
    <row r="32" ht="36" spans="1:22">
      <c r="A32" s="10">
        <v>4</v>
      </c>
      <c r="B32" s="11" t="s">
        <v>187</v>
      </c>
      <c r="C32" s="12" t="s">
        <v>195</v>
      </c>
      <c r="D32" s="12" t="s">
        <v>29</v>
      </c>
      <c r="E32" s="12" t="s">
        <v>308</v>
      </c>
      <c r="F32" s="145" t="s">
        <v>356</v>
      </c>
      <c r="G32" s="12" t="s">
        <v>353</v>
      </c>
      <c r="H32" s="9"/>
      <c r="I32" s="13"/>
      <c r="J32" s="13"/>
      <c r="K32" s="13"/>
      <c r="L32" s="7">
        <v>7089</v>
      </c>
      <c r="M32" s="7">
        <f t="shared" si="8"/>
        <v>130.62</v>
      </c>
      <c r="N32" s="7">
        <f t="shared" si="9"/>
        <v>141.78</v>
      </c>
      <c r="O32" s="12">
        <f t="shared" si="10"/>
        <v>11.16</v>
      </c>
      <c r="P32" s="13"/>
      <c r="Q32" s="13"/>
      <c r="R32" s="13"/>
      <c r="S32" s="13"/>
      <c r="T32" s="21">
        <f t="shared" si="6"/>
        <v>11.16</v>
      </c>
      <c r="U32" s="12">
        <v>7</v>
      </c>
      <c r="V32" s="7">
        <f t="shared" si="7"/>
        <v>78.12</v>
      </c>
    </row>
    <row r="33" ht="20.25" spans="1:22">
      <c r="A33" s="10">
        <v>5</v>
      </c>
      <c r="B33" s="13"/>
      <c r="C33" s="13"/>
      <c r="D33" s="13"/>
      <c r="E33" s="13"/>
      <c r="F33" s="13"/>
      <c r="G33" s="13"/>
      <c r="H33" s="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20.25" spans="1:22">
      <c r="A34" s="10">
        <v>6</v>
      </c>
      <c r="B34" s="13"/>
      <c r="C34" s="13"/>
      <c r="D34" s="13"/>
      <c r="E34" s="13"/>
      <c r="F34" s="13"/>
      <c r="G34" s="13"/>
      <c r="H34" s="9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20.25" spans="1:22">
      <c r="A35" s="10">
        <v>7</v>
      </c>
      <c r="B35" s="13"/>
      <c r="C35" s="13"/>
      <c r="D35" s="13"/>
      <c r="E35" s="13"/>
      <c r="F35" s="13"/>
      <c r="G35" s="13"/>
      <c r="H35" s="9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20.25" spans="1:22">
      <c r="A36" s="10">
        <v>8</v>
      </c>
      <c r="B36" s="13"/>
      <c r="C36" s="13"/>
      <c r="D36" s="13"/>
      <c r="E36" s="13"/>
      <c r="F36" s="13"/>
      <c r="G36" s="13"/>
      <c r="H36" s="9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ht="20.25" spans="1:22">
      <c r="A37" s="10">
        <v>9</v>
      </c>
      <c r="B37" s="13"/>
      <c r="C37" s="13"/>
      <c r="D37" s="13"/>
      <c r="E37" s="13"/>
      <c r="F37" s="13"/>
      <c r="G37" s="13"/>
      <c r="H37" s="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ht="20.25" spans="1:22">
      <c r="A38" s="10">
        <v>10</v>
      </c>
      <c r="B38" s="13"/>
      <c r="C38" s="13"/>
      <c r="D38" s="13"/>
      <c r="E38" s="13"/>
      <c r="F38" s="13"/>
      <c r="G38" s="13"/>
      <c r="H38" s="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ht="20.25" spans="1:22">
      <c r="A39" s="14" t="s">
        <v>285</v>
      </c>
      <c r="B39" s="13"/>
      <c r="C39" s="13"/>
      <c r="D39" s="13"/>
      <c r="E39" s="13"/>
      <c r="F39" s="13"/>
      <c r="G39" s="13"/>
      <c r="H39" s="9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>
      <c r="A40" s="15" t="s">
        <v>331</v>
      </c>
      <c r="B40" s="16"/>
      <c r="C40" s="16"/>
      <c r="D40" s="16"/>
      <c r="E40" s="16"/>
      <c r="F40" s="16"/>
      <c r="G40" s="17"/>
      <c r="H40" s="3">
        <f>SUM(H29:H39)</f>
        <v>4253</v>
      </c>
      <c r="I40" s="3">
        <f t="shared" ref="I40:V40" si="11">SUM(I29:I39)</f>
        <v>321.44</v>
      </c>
      <c r="J40" s="3">
        <f t="shared" si="11"/>
        <v>340.24</v>
      </c>
      <c r="K40" s="3">
        <f t="shared" si="11"/>
        <v>18.8</v>
      </c>
      <c r="L40" s="3">
        <f t="shared" si="11"/>
        <v>21267</v>
      </c>
      <c r="M40" s="3">
        <f t="shared" si="11"/>
        <v>391.86</v>
      </c>
      <c r="N40" s="3">
        <f t="shared" si="11"/>
        <v>425.34</v>
      </c>
      <c r="O40" s="3">
        <f t="shared" si="11"/>
        <v>33.48</v>
      </c>
      <c r="P40" s="3">
        <f t="shared" si="11"/>
        <v>4253</v>
      </c>
      <c r="Q40" s="3">
        <f t="shared" si="11"/>
        <v>20.09</v>
      </c>
      <c r="R40" s="3">
        <f t="shared" si="11"/>
        <v>21.265</v>
      </c>
      <c r="S40" s="3">
        <f t="shared" si="11"/>
        <v>1.175</v>
      </c>
      <c r="T40" s="3">
        <f t="shared" si="11"/>
        <v>53.455</v>
      </c>
      <c r="U40" s="3">
        <f t="shared" si="11"/>
        <v>27</v>
      </c>
      <c r="V40" s="3">
        <f t="shared" si="11"/>
        <v>354.21</v>
      </c>
    </row>
    <row r="42" ht="14.25" spans="1:24">
      <c r="A42" s="18" t="s">
        <v>287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X42">
        <f>V32+V31+V30</f>
        <v>234.36</v>
      </c>
    </row>
    <row r="44" spans="11:22">
      <c r="K44">
        <f>K40*6</f>
        <v>112.8</v>
      </c>
      <c r="S44">
        <f>S40*6</f>
        <v>7.05</v>
      </c>
      <c r="V44">
        <f>V40+V17</f>
        <v>1641.48</v>
      </c>
    </row>
    <row r="46" spans="11:19">
      <c r="K46">
        <f>K44+K20</f>
        <v>338.4</v>
      </c>
      <c r="S46">
        <f>S44+S20</f>
        <v>14.1</v>
      </c>
    </row>
  </sheetData>
  <mergeCells count="48">
    <mergeCell ref="A1:V1"/>
    <mergeCell ref="A2:V2"/>
    <mergeCell ref="H3:K3"/>
    <mergeCell ref="L3:O3"/>
    <mergeCell ref="P3:S3"/>
    <mergeCell ref="A17:G17"/>
    <mergeCell ref="A19:V19"/>
    <mergeCell ref="A24:V24"/>
    <mergeCell ref="A25:V25"/>
    <mergeCell ref="H26:K26"/>
    <mergeCell ref="L26:O26"/>
    <mergeCell ref="P26:S26"/>
    <mergeCell ref="A40:G40"/>
    <mergeCell ref="A42:V42"/>
    <mergeCell ref="A3:A4"/>
    <mergeCell ref="A6:A7"/>
    <mergeCell ref="A26:A27"/>
    <mergeCell ref="A29:A30"/>
    <mergeCell ref="B3:B4"/>
    <mergeCell ref="B6:B7"/>
    <mergeCell ref="B26:B27"/>
    <mergeCell ref="B29:B30"/>
    <mergeCell ref="C3:C4"/>
    <mergeCell ref="C6:C7"/>
    <mergeCell ref="C26:C27"/>
    <mergeCell ref="C29:C30"/>
    <mergeCell ref="D3:D4"/>
    <mergeCell ref="D6:D7"/>
    <mergeCell ref="D26:D27"/>
    <mergeCell ref="D29:D30"/>
    <mergeCell ref="E3:E4"/>
    <mergeCell ref="E6:E7"/>
    <mergeCell ref="E26:E27"/>
    <mergeCell ref="E29:E30"/>
    <mergeCell ref="F3:F4"/>
    <mergeCell ref="F6:F7"/>
    <mergeCell ref="F26:F27"/>
    <mergeCell ref="F29:F30"/>
    <mergeCell ref="G3:G4"/>
    <mergeCell ref="G6:G7"/>
    <mergeCell ref="G26:G27"/>
    <mergeCell ref="G29:G30"/>
    <mergeCell ref="T3:T4"/>
    <mergeCell ref="T26:T27"/>
    <mergeCell ref="U3:U4"/>
    <mergeCell ref="U26:U27"/>
    <mergeCell ref="V3:V4"/>
    <mergeCell ref="V26:V27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V53" rgbClr="AFC8D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企业社保补贴公示表</vt:lpstr>
      <vt:lpstr>补差审批表</vt:lpstr>
      <vt:lpstr>企业补差汇总表</vt:lpstr>
      <vt:lpstr>企业补差花名册</vt:lpstr>
      <vt:lpstr>高校毕业生补差审批表</vt:lpstr>
      <vt:lpstr>高校毕业生补差花名册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2023-05-05T05:18:00Z</cp:lastPrinted>
  <dcterms:modified xsi:type="dcterms:W3CDTF">2024-02-28T05:35:33Z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